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5" i="1"/>
  <c r="F55"/>
  <c r="I55" s="1"/>
  <c r="D55"/>
  <c r="C55"/>
  <c r="H54"/>
  <c r="F54"/>
  <c r="D54"/>
  <c r="C54"/>
  <c r="H53"/>
  <c r="F53"/>
  <c r="I53" s="1"/>
  <c r="D53"/>
  <c r="C53"/>
  <c r="H52"/>
  <c r="F52"/>
  <c r="D52"/>
  <c r="C52"/>
  <c r="H51"/>
  <c r="F51"/>
  <c r="I51" s="1"/>
  <c r="D51"/>
  <c r="C51"/>
  <c r="H50"/>
  <c r="F50"/>
  <c r="D50"/>
  <c r="C50"/>
  <c r="H49"/>
  <c r="F49"/>
  <c r="I49" s="1"/>
  <c r="D49"/>
  <c r="C49"/>
  <c r="H48"/>
  <c r="F48"/>
  <c r="I48" s="1"/>
  <c r="D48"/>
  <c r="C48"/>
  <c r="H47"/>
  <c r="F47"/>
  <c r="I47" s="1"/>
  <c r="D47"/>
  <c r="C47"/>
  <c r="H46"/>
  <c r="F46"/>
  <c r="D46"/>
  <c r="C46"/>
  <c r="H45"/>
  <c r="F45"/>
  <c r="I45" s="1"/>
  <c r="D45"/>
  <c r="C45"/>
  <c r="H44"/>
  <c r="F44"/>
  <c r="I44" s="1"/>
  <c r="D44"/>
  <c r="C44"/>
  <c r="H43"/>
  <c r="F43"/>
  <c r="I43" s="1"/>
  <c r="D43"/>
  <c r="C43"/>
  <c r="H42"/>
  <c r="F42"/>
  <c r="D42"/>
  <c r="C42"/>
  <c r="H41"/>
  <c r="F41"/>
  <c r="I41" s="1"/>
  <c r="D41"/>
  <c r="C41"/>
  <c r="H40"/>
  <c r="F40"/>
  <c r="D40"/>
  <c r="C40"/>
  <c r="H39"/>
  <c r="F39"/>
  <c r="D39"/>
  <c r="C39"/>
  <c r="H38"/>
  <c r="F38"/>
  <c r="I38" s="1"/>
  <c r="D38"/>
  <c r="C38"/>
  <c r="H37"/>
  <c r="F37"/>
  <c r="D37"/>
  <c r="C37"/>
  <c r="H36"/>
  <c r="F36"/>
  <c r="D36"/>
  <c r="C36"/>
  <c r="H35"/>
  <c r="F35"/>
  <c r="D35"/>
  <c r="C35"/>
  <c r="H34"/>
  <c r="F34"/>
  <c r="I34" s="1"/>
  <c r="D34"/>
  <c r="C34"/>
  <c r="H33"/>
  <c r="F33"/>
  <c r="I33" s="1"/>
  <c r="D33"/>
  <c r="C33"/>
  <c r="H32"/>
  <c r="F32"/>
  <c r="I32" s="1"/>
  <c r="D32"/>
  <c r="C32"/>
  <c r="H31"/>
  <c r="F31"/>
  <c r="I31" s="1"/>
  <c r="D31"/>
  <c r="C31"/>
  <c r="H30"/>
  <c r="F30"/>
  <c r="I30" s="1"/>
  <c r="D30"/>
  <c r="C30"/>
  <c r="H29"/>
  <c r="F29"/>
  <c r="D29"/>
  <c r="C29"/>
  <c r="H28"/>
  <c r="F28"/>
  <c r="D28"/>
  <c r="C28"/>
  <c r="H27"/>
  <c r="F27"/>
  <c r="D27"/>
  <c r="C27"/>
  <c r="H26"/>
  <c r="F26"/>
  <c r="I26" s="1"/>
  <c r="D26"/>
  <c r="C26"/>
  <c r="H25"/>
  <c r="F25"/>
  <c r="I25" s="1"/>
  <c r="D25"/>
  <c r="C25"/>
  <c r="H24"/>
  <c r="F24"/>
  <c r="I24" s="1"/>
  <c r="D24"/>
  <c r="C24"/>
  <c r="H23"/>
  <c r="F23"/>
  <c r="I23" s="1"/>
  <c r="D23"/>
  <c r="C23"/>
  <c r="H22"/>
  <c r="F22"/>
  <c r="I22" s="1"/>
  <c r="D22"/>
  <c r="C22"/>
  <c r="H21"/>
  <c r="F21"/>
  <c r="D21"/>
  <c r="C21"/>
  <c r="H20"/>
  <c r="F20"/>
  <c r="D20"/>
  <c r="C20"/>
  <c r="H19"/>
  <c r="F19"/>
  <c r="D19"/>
  <c r="C19"/>
  <c r="H18"/>
  <c r="F18"/>
  <c r="I18" s="1"/>
  <c r="D18"/>
  <c r="C18"/>
  <c r="H17"/>
  <c r="F17"/>
  <c r="I17" s="1"/>
  <c r="D17"/>
  <c r="C17"/>
  <c r="H16"/>
  <c r="F16"/>
  <c r="I16" s="1"/>
  <c r="D16"/>
  <c r="C16"/>
  <c r="H15"/>
  <c r="F15"/>
  <c r="I15" s="1"/>
  <c r="D15"/>
  <c r="C15"/>
  <c r="H14"/>
  <c r="F14"/>
  <c r="I14" s="1"/>
  <c r="D14"/>
  <c r="C14"/>
  <c r="H13"/>
  <c r="F13"/>
  <c r="D13"/>
  <c r="C13"/>
  <c r="H12"/>
  <c r="F12"/>
  <c r="D12"/>
  <c r="C12"/>
  <c r="H11"/>
  <c r="F11"/>
  <c r="D11"/>
  <c r="C11"/>
  <c r="H10"/>
  <c r="F10"/>
  <c r="I10" s="1"/>
  <c r="D10"/>
  <c r="C10"/>
  <c r="H9"/>
  <c r="F9"/>
  <c r="I9" s="1"/>
  <c r="D9"/>
  <c r="C9"/>
  <c r="H8"/>
  <c r="F8"/>
  <c r="I8" s="1"/>
  <c r="D8"/>
  <c r="C8"/>
  <c r="H7"/>
  <c r="F7"/>
  <c r="I7" s="1"/>
  <c r="D7"/>
  <c r="C7"/>
  <c r="H6"/>
  <c r="F6"/>
  <c r="I6" s="1"/>
  <c r="D6"/>
  <c r="C6"/>
  <c r="H5"/>
  <c r="F5"/>
  <c r="I5" s="1"/>
  <c r="D5"/>
  <c r="H4"/>
  <c r="F4"/>
  <c r="D4"/>
  <c r="C4"/>
  <c r="H3"/>
  <c r="F3"/>
  <c r="D3"/>
  <c r="C3"/>
  <c r="I4" l="1"/>
  <c r="I37"/>
  <c r="I54"/>
  <c r="I29"/>
  <c r="I52"/>
  <c r="I21"/>
  <c r="I13"/>
  <c r="I3"/>
  <c r="I39"/>
  <c r="I40"/>
  <c r="I50"/>
  <c r="I46"/>
  <c r="I11"/>
  <c r="I12"/>
  <c r="I19"/>
  <c r="I20"/>
  <c r="I27"/>
  <c r="I28"/>
  <c r="I35"/>
  <c r="I36"/>
  <c r="I42"/>
</calcChain>
</file>

<file path=xl/sharedStrings.xml><?xml version="1.0" encoding="utf-8"?>
<sst xmlns="http://schemas.openxmlformats.org/spreadsheetml/2006/main" count="64" uniqueCount="45">
  <si>
    <t>序号</t>
  </si>
  <si>
    <r>
      <rPr>
        <b/>
        <sz val="12"/>
        <rFont val="宋体"/>
        <charset val="134"/>
      </rPr>
      <t>报考岗位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</si>
  <si>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</si>
  <si>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准考证号</t>
    </r>
  </si>
  <si>
    <t>笔试成绩</t>
  </si>
  <si>
    <t>笔试成绩（60%）</t>
  </si>
  <si>
    <t>专业测试成绩</t>
  </si>
  <si>
    <t>专业测试成绩（40%）</t>
  </si>
  <si>
    <t>合成总成绩</t>
  </si>
  <si>
    <r>
      <rPr>
        <sz val="12"/>
        <rFont val="Times New Roman"/>
        <family val="1"/>
      </rPr>
      <t>9901001_</t>
    </r>
    <r>
      <rPr>
        <sz val="12"/>
        <rFont val="宋体"/>
        <charset val="134"/>
      </rPr>
      <t>专业技术岗</t>
    </r>
  </si>
  <si>
    <r>
      <t>9901002_</t>
    </r>
    <r>
      <rPr>
        <sz val="12"/>
        <rFont val="宋体"/>
        <family val="3"/>
        <charset val="134"/>
      </rPr>
      <t>专业技术岗</t>
    </r>
  </si>
  <si>
    <t>王慧</t>
    <phoneticPr fontId="1" type="noConversion"/>
  </si>
  <si>
    <r>
      <rPr>
        <sz val="12"/>
        <rFont val="Times New Roman"/>
        <family val="1"/>
      </rPr>
      <t>9901003_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</si>
  <si>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9901004_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</si>
  <si>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9901005_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</si>
  <si>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9901006_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</si>
  <si>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9901007_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</si>
  <si>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9901008_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</si>
  <si>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9901009_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</si>
  <si>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9901010_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</si>
  <si>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9901012_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</si>
  <si>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9901013_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</si>
  <si>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9901014_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</si>
  <si>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9901015_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</si>
  <si>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9901016_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</si>
  <si>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9901017_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</si>
  <si>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9901018_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</si>
  <si>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9901019_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</si>
  <si>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9901020_</t>
    </r>
    <r>
      <rPr>
        <sz val="12"/>
        <rFont val="宋体"/>
        <charset val="134"/>
      </rPr>
      <t>专业技术岗</t>
    </r>
  </si>
  <si>
    <r>
      <t>9901022_</t>
    </r>
    <r>
      <rPr>
        <sz val="12"/>
        <rFont val="宋体"/>
        <family val="3"/>
        <charset val="134"/>
      </rPr>
      <t>专业技术岗</t>
    </r>
  </si>
  <si>
    <r>
      <t>9901023_</t>
    </r>
    <r>
      <rPr>
        <sz val="12"/>
        <rFont val="宋体"/>
        <family val="3"/>
        <charset val="134"/>
      </rPr>
      <t>专业技术岗</t>
    </r>
  </si>
  <si>
    <r>
      <rPr>
        <sz val="12"/>
        <rFont val="Times New Roman"/>
        <family val="1"/>
      </rPr>
      <t>9901024_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</si>
  <si>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9901025_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</si>
  <si>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9901028_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</si>
  <si>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9901029_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</si>
  <si>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9901030_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</si>
  <si>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9901031_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</si>
  <si>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9901032_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</si>
  <si>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9901033_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</si>
  <si>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9901034_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</si>
  <si>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9901035_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</si>
  <si>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9901037_</t>
    </r>
    <r>
      <rPr>
        <sz val="12"/>
        <rFont val="宋体"/>
        <charset val="134"/>
      </rPr>
      <t>专业技术岗</t>
    </r>
  </si>
  <si>
    <r>
      <rPr>
        <sz val="12"/>
        <rFont val="Times New Roman"/>
        <family val="1"/>
      </rPr>
      <t>9901038_</t>
    </r>
    <r>
      <rPr>
        <sz val="12"/>
        <rFont val="宋体"/>
        <charset val="134"/>
      </rPr>
      <t>管理岗</t>
    </r>
  </si>
  <si>
    <r>
      <rPr>
        <sz val="12"/>
        <rFont val="Times New Roman"/>
        <family val="1"/>
      </rPr>
      <t>9901039_</t>
    </r>
    <r>
      <rPr>
        <sz val="12"/>
        <rFont val="宋体"/>
        <charset val="134"/>
      </rPr>
      <t>专业技术岗</t>
    </r>
  </si>
  <si>
    <t>2020年度全椒县事业单位公开招聘工作人员入围体检人员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</si>
</sst>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Times New Roman"/>
      <family val="1"/>
    </font>
    <font>
      <b/>
      <sz val="12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sqref="A1:I1"/>
    </sheetView>
  </sheetViews>
  <sheetFormatPr defaultRowHeight="13.5"/>
  <cols>
    <col min="1" max="1" width="4.875" customWidth="1"/>
    <col min="2" max="2" width="18.75" customWidth="1"/>
    <col min="3" max="3" width="9.375" customWidth="1"/>
    <col min="4" max="4" width="14.75" customWidth="1"/>
    <col min="5" max="5" width="10.75" customWidth="1"/>
    <col min="6" max="6" width="11" customWidth="1"/>
    <col min="7" max="7" width="9.625" customWidth="1"/>
    <col min="8" max="8" width="10.75" customWidth="1"/>
    <col min="9" max="9" width="9.5" customWidth="1"/>
  </cols>
  <sheetData>
    <row r="1" spans="1:9" ht="42" customHeight="1">
      <c r="A1" s="10" t="s">
        <v>44</v>
      </c>
      <c r="B1" s="10"/>
      <c r="C1" s="10"/>
      <c r="D1" s="10"/>
      <c r="E1" s="10"/>
      <c r="F1" s="10"/>
      <c r="G1" s="10"/>
      <c r="H1" s="10"/>
      <c r="I1" s="10"/>
    </row>
    <row r="2" spans="1:9" ht="42.7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ht="15.75">
      <c r="A3" s="4">
        <v>1</v>
      </c>
      <c r="B3" s="5" t="s">
        <v>9</v>
      </c>
      <c r="C3" s="5" t="str">
        <f>"韩笑"</f>
        <v>韩笑</v>
      </c>
      <c r="D3" s="5" t="str">
        <f>"20200100109"</f>
        <v>20200100109</v>
      </c>
      <c r="E3" s="6">
        <v>73.3</v>
      </c>
      <c r="F3" s="6">
        <f t="shared" ref="F3:F55" si="0">E3*0.6</f>
        <v>43.98</v>
      </c>
      <c r="G3" s="6">
        <v>80.400000000000006</v>
      </c>
      <c r="H3" s="5">
        <f>G3*0.4</f>
        <v>32.160000000000004</v>
      </c>
      <c r="I3" s="5">
        <f t="shared" ref="I3:I55" si="1">F3+H3</f>
        <v>76.14</v>
      </c>
    </row>
    <row r="4" spans="1:9" ht="15.75">
      <c r="A4" s="4">
        <v>2</v>
      </c>
      <c r="B4" s="5" t="s">
        <v>9</v>
      </c>
      <c r="C4" s="5" t="str">
        <f>"张文文"</f>
        <v>张文文</v>
      </c>
      <c r="D4" s="5" t="str">
        <f>"20200100108"</f>
        <v>20200100108</v>
      </c>
      <c r="E4" s="6">
        <v>71.2</v>
      </c>
      <c r="F4" s="6">
        <f t="shared" si="0"/>
        <v>42.72</v>
      </c>
      <c r="G4" s="6">
        <v>80.400000000000006</v>
      </c>
      <c r="H4" s="5">
        <f>G4*0.4</f>
        <v>32.160000000000004</v>
      </c>
      <c r="I4" s="5">
        <f t="shared" si="1"/>
        <v>74.88</v>
      </c>
    </row>
    <row r="5" spans="1:9" ht="15.75">
      <c r="A5" s="4">
        <v>3</v>
      </c>
      <c r="B5" s="5" t="s">
        <v>10</v>
      </c>
      <c r="C5" s="7" t="s">
        <v>11</v>
      </c>
      <c r="D5" s="5" t="str">
        <f>"20200100111"</f>
        <v>20200100111</v>
      </c>
      <c r="E5" s="6">
        <v>69.95</v>
      </c>
      <c r="F5" s="6">
        <f>E5*0.6</f>
        <v>41.97</v>
      </c>
      <c r="G5" s="6">
        <v>85.8</v>
      </c>
      <c r="H5" s="5">
        <f>G5*0.4</f>
        <v>34.32</v>
      </c>
      <c r="I5" s="5">
        <f>F5+H5</f>
        <v>76.289999999999992</v>
      </c>
    </row>
    <row r="6" spans="1:9" ht="15.75">
      <c r="A6" s="4">
        <v>4</v>
      </c>
      <c r="B6" s="5" t="s">
        <v>12</v>
      </c>
      <c r="C6" s="5" t="str">
        <f>"申传月"</f>
        <v>申传月</v>
      </c>
      <c r="D6" s="5" t="str">
        <f>"20200100307"</f>
        <v>20200100307</v>
      </c>
      <c r="E6" s="6">
        <v>74.3</v>
      </c>
      <c r="F6" s="6">
        <f t="shared" si="0"/>
        <v>44.58</v>
      </c>
      <c r="G6" s="6">
        <v>78.599999999999994</v>
      </c>
      <c r="H6" s="5">
        <f t="shared" ref="H6:H55" si="2">G6*0.4</f>
        <v>31.439999999999998</v>
      </c>
      <c r="I6" s="5">
        <f t="shared" si="1"/>
        <v>76.02</v>
      </c>
    </row>
    <row r="7" spans="1:9" ht="15.75">
      <c r="A7" s="4">
        <v>5</v>
      </c>
      <c r="B7" s="5" t="s">
        <v>12</v>
      </c>
      <c r="C7" s="5" t="str">
        <f>"康均益"</f>
        <v>康均益</v>
      </c>
      <c r="D7" s="5" t="str">
        <f>"20200100230"</f>
        <v>20200100230</v>
      </c>
      <c r="E7" s="6">
        <v>70.2</v>
      </c>
      <c r="F7" s="6">
        <f t="shared" si="0"/>
        <v>42.12</v>
      </c>
      <c r="G7" s="6">
        <v>78.599999999999994</v>
      </c>
      <c r="H7" s="5">
        <f t="shared" si="2"/>
        <v>31.439999999999998</v>
      </c>
      <c r="I7" s="5">
        <f t="shared" si="1"/>
        <v>73.56</v>
      </c>
    </row>
    <row r="8" spans="1:9" ht="15.75">
      <c r="A8" s="4">
        <v>6</v>
      </c>
      <c r="B8" s="5" t="s">
        <v>13</v>
      </c>
      <c r="C8" s="5" t="str">
        <f>"徐文涛"</f>
        <v>徐文涛</v>
      </c>
      <c r="D8" s="5" t="str">
        <f>"20200100322"</f>
        <v>20200100322</v>
      </c>
      <c r="E8" s="6">
        <v>73.25</v>
      </c>
      <c r="F8" s="6">
        <f t="shared" si="0"/>
        <v>43.949999999999996</v>
      </c>
      <c r="G8" s="6">
        <v>73.2</v>
      </c>
      <c r="H8" s="5">
        <f t="shared" si="2"/>
        <v>29.28</v>
      </c>
      <c r="I8" s="5">
        <f t="shared" si="1"/>
        <v>73.22999999999999</v>
      </c>
    </row>
    <row r="9" spans="1:9" ht="15.75">
      <c r="A9" s="4">
        <v>7</v>
      </c>
      <c r="B9" s="5" t="s">
        <v>13</v>
      </c>
      <c r="C9" s="5" t="str">
        <f>"朱以恒"</f>
        <v>朱以恒</v>
      </c>
      <c r="D9" s="5" t="str">
        <f>"20200100327"</f>
        <v>20200100327</v>
      </c>
      <c r="E9" s="6">
        <v>66.599999999999994</v>
      </c>
      <c r="F9" s="6">
        <f t="shared" si="0"/>
        <v>39.959999999999994</v>
      </c>
      <c r="G9" s="6">
        <v>78.599999999999994</v>
      </c>
      <c r="H9" s="5">
        <f t="shared" si="2"/>
        <v>31.439999999999998</v>
      </c>
      <c r="I9" s="5">
        <f t="shared" si="1"/>
        <v>71.399999999999991</v>
      </c>
    </row>
    <row r="10" spans="1:9" ht="15.75">
      <c r="A10" s="4">
        <v>8</v>
      </c>
      <c r="B10" s="5" t="s">
        <v>14</v>
      </c>
      <c r="C10" s="5" t="str">
        <f>"洪鹄"</f>
        <v>洪鹄</v>
      </c>
      <c r="D10" s="5" t="str">
        <f>"20200100420"</f>
        <v>20200100420</v>
      </c>
      <c r="E10" s="6">
        <v>72</v>
      </c>
      <c r="F10" s="6">
        <f t="shared" si="0"/>
        <v>43.199999999999996</v>
      </c>
      <c r="G10" s="6">
        <v>77.8</v>
      </c>
      <c r="H10" s="5">
        <f t="shared" si="2"/>
        <v>31.12</v>
      </c>
      <c r="I10" s="5">
        <f t="shared" si="1"/>
        <v>74.319999999999993</v>
      </c>
    </row>
    <row r="11" spans="1:9" ht="15.75">
      <c r="A11" s="4">
        <v>9</v>
      </c>
      <c r="B11" s="5" t="s">
        <v>15</v>
      </c>
      <c r="C11" s="5" t="str">
        <f>"蒋晓婕"</f>
        <v>蒋晓婕</v>
      </c>
      <c r="D11" s="5" t="str">
        <f>"20200100607"</f>
        <v>20200100607</v>
      </c>
      <c r="E11" s="6">
        <v>73.900000000000006</v>
      </c>
      <c r="F11" s="6">
        <f t="shared" si="0"/>
        <v>44.34</v>
      </c>
      <c r="G11" s="6">
        <v>77.8</v>
      </c>
      <c r="H11" s="5">
        <f t="shared" si="2"/>
        <v>31.12</v>
      </c>
      <c r="I11" s="5">
        <f t="shared" si="1"/>
        <v>75.460000000000008</v>
      </c>
    </row>
    <row r="12" spans="1:9" ht="15.75">
      <c r="A12" s="4">
        <v>10</v>
      </c>
      <c r="B12" s="5" t="s">
        <v>16</v>
      </c>
      <c r="C12" s="5" t="str">
        <f>"杨春辉"</f>
        <v>杨春辉</v>
      </c>
      <c r="D12" s="5" t="str">
        <f>"20200100627"</f>
        <v>20200100627</v>
      </c>
      <c r="E12" s="6">
        <v>75.45</v>
      </c>
      <c r="F12" s="6">
        <f t="shared" si="0"/>
        <v>45.27</v>
      </c>
      <c r="G12" s="6">
        <v>78.2</v>
      </c>
      <c r="H12" s="5">
        <f t="shared" si="2"/>
        <v>31.28</v>
      </c>
      <c r="I12" s="5">
        <f t="shared" si="1"/>
        <v>76.550000000000011</v>
      </c>
    </row>
    <row r="13" spans="1:9" ht="15.75">
      <c r="A13" s="4">
        <v>11</v>
      </c>
      <c r="B13" s="5" t="s">
        <v>17</v>
      </c>
      <c r="C13" s="5" t="str">
        <f>"王文忠"</f>
        <v>王文忠</v>
      </c>
      <c r="D13" s="5" t="str">
        <f>"20200100706"</f>
        <v>20200100706</v>
      </c>
      <c r="E13" s="6">
        <v>69.3</v>
      </c>
      <c r="F13" s="6">
        <f t="shared" si="0"/>
        <v>41.58</v>
      </c>
      <c r="G13" s="6">
        <v>77.2</v>
      </c>
      <c r="H13" s="5">
        <f t="shared" si="2"/>
        <v>30.880000000000003</v>
      </c>
      <c r="I13" s="5">
        <f t="shared" si="1"/>
        <v>72.460000000000008</v>
      </c>
    </row>
    <row r="14" spans="1:9" ht="15.75">
      <c r="A14" s="4">
        <v>12</v>
      </c>
      <c r="B14" s="5" t="s">
        <v>17</v>
      </c>
      <c r="C14" s="5" t="str">
        <f>"王伟杰"</f>
        <v>王伟杰</v>
      </c>
      <c r="D14" s="5" t="str">
        <f>"20200100705"</f>
        <v>20200100705</v>
      </c>
      <c r="E14" s="6">
        <v>66.95</v>
      </c>
      <c r="F14" s="6">
        <f t="shared" si="0"/>
        <v>40.17</v>
      </c>
      <c r="G14" s="6">
        <v>76.400000000000006</v>
      </c>
      <c r="H14" s="5">
        <f t="shared" si="2"/>
        <v>30.560000000000002</v>
      </c>
      <c r="I14" s="5">
        <f t="shared" si="1"/>
        <v>70.73</v>
      </c>
    </row>
    <row r="15" spans="1:9" ht="15.75">
      <c r="A15" s="4">
        <v>13</v>
      </c>
      <c r="B15" s="5" t="s">
        <v>18</v>
      </c>
      <c r="C15" s="5" t="str">
        <f>"王恺"</f>
        <v>王恺</v>
      </c>
      <c r="D15" s="5" t="str">
        <f>"20200100728"</f>
        <v>20200100728</v>
      </c>
      <c r="E15" s="6">
        <v>76.3</v>
      </c>
      <c r="F15" s="6">
        <f t="shared" si="0"/>
        <v>45.779999999999994</v>
      </c>
      <c r="G15" s="6">
        <v>77.8</v>
      </c>
      <c r="H15" s="8">
        <f t="shared" si="2"/>
        <v>31.12</v>
      </c>
      <c r="I15" s="8">
        <f t="shared" si="1"/>
        <v>76.899999999999991</v>
      </c>
    </row>
    <row r="16" spans="1:9" ht="15.75">
      <c r="A16" s="4">
        <v>14</v>
      </c>
      <c r="B16" s="5" t="s">
        <v>19</v>
      </c>
      <c r="C16" s="5" t="str">
        <f>"陈超"</f>
        <v>陈超</v>
      </c>
      <c r="D16" s="5" t="str">
        <f>"20200100821"</f>
        <v>20200100821</v>
      </c>
      <c r="E16" s="6">
        <v>67.75</v>
      </c>
      <c r="F16" s="6">
        <f t="shared" si="0"/>
        <v>40.65</v>
      </c>
      <c r="G16" s="6">
        <v>77.400000000000006</v>
      </c>
      <c r="H16" s="8">
        <f t="shared" si="2"/>
        <v>30.960000000000004</v>
      </c>
      <c r="I16" s="8">
        <f t="shared" si="1"/>
        <v>71.61</v>
      </c>
    </row>
    <row r="17" spans="1:9" ht="15.75">
      <c r="A17" s="4">
        <v>15</v>
      </c>
      <c r="B17" s="5" t="s">
        <v>20</v>
      </c>
      <c r="C17" s="5" t="str">
        <f>"杜甜甜"</f>
        <v>杜甜甜</v>
      </c>
      <c r="D17" s="5" t="str">
        <f>"20200100826"</f>
        <v>20200100826</v>
      </c>
      <c r="E17" s="6">
        <v>66.25</v>
      </c>
      <c r="F17" s="6">
        <f t="shared" si="0"/>
        <v>39.75</v>
      </c>
      <c r="G17" s="6">
        <v>79.599999999999994</v>
      </c>
      <c r="H17" s="8">
        <f t="shared" si="2"/>
        <v>31.84</v>
      </c>
      <c r="I17" s="8">
        <f t="shared" si="1"/>
        <v>71.59</v>
      </c>
    </row>
    <row r="18" spans="1:9" ht="15.75">
      <c r="A18" s="4">
        <v>16</v>
      </c>
      <c r="B18" s="5" t="s">
        <v>21</v>
      </c>
      <c r="C18" s="5" t="str">
        <f>"王娜"</f>
        <v>王娜</v>
      </c>
      <c r="D18" s="5" t="str">
        <f>"20200100903"</f>
        <v>20200100903</v>
      </c>
      <c r="E18" s="6">
        <v>68.5</v>
      </c>
      <c r="F18" s="6">
        <f t="shared" si="0"/>
        <v>41.1</v>
      </c>
      <c r="G18" s="6">
        <v>79.8</v>
      </c>
      <c r="H18" s="8">
        <f t="shared" si="2"/>
        <v>31.92</v>
      </c>
      <c r="I18" s="8">
        <f t="shared" si="1"/>
        <v>73.02000000000001</v>
      </c>
    </row>
    <row r="19" spans="1:9" ht="15.75">
      <c r="A19" s="4">
        <v>17</v>
      </c>
      <c r="B19" s="5" t="s">
        <v>22</v>
      </c>
      <c r="C19" s="5" t="str">
        <f>"许荣婕"</f>
        <v>许荣婕</v>
      </c>
      <c r="D19" s="5" t="str">
        <f>"20200100913"</f>
        <v>20200100913</v>
      </c>
      <c r="E19" s="6">
        <v>68.7</v>
      </c>
      <c r="F19" s="6">
        <f t="shared" si="0"/>
        <v>41.22</v>
      </c>
      <c r="G19" s="6">
        <v>77.099999999999994</v>
      </c>
      <c r="H19" s="8">
        <f t="shared" si="2"/>
        <v>30.84</v>
      </c>
      <c r="I19" s="8">
        <f t="shared" si="1"/>
        <v>72.06</v>
      </c>
    </row>
    <row r="20" spans="1:9" ht="15.75">
      <c r="A20" s="4">
        <v>18</v>
      </c>
      <c r="B20" s="5" t="s">
        <v>22</v>
      </c>
      <c r="C20" s="5" t="str">
        <f>"金辉"</f>
        <v>金辉</v>
      </c>
      <c r="D20" s="5" t="str">
        <f>"20200100911"</f>
        <v>20200100911</v>
      </c>
      <c r="E20" s="6">
        <v>65.400000000000006</v>
      </c>
      <c r="F20" s="6">
        <f t="shared" si="0"/>
        <v>39.24</v>
      </c>
      <c r="G20" s="6">
        <v>81.78</v>
      </c>
      <c r="H20" s="8">
        <f t="shared" si="2"/>
        <v>32.712000000000003</v>
      </c>
      <c r="I20" s="8">
        <f t="shared" si="1"/>
        <v>71.951999999999998</v>
      </c>
    </row>
    <row r="21" spans="1:9" ht="15.75">
      <c r="A21" s="4">
        <v>19</v>
      </c>
      <c r="B21" s="5" t="s">
        <v>23</v>
      </c>
      <c r="C21" s="5" t="str">
        <f>"梅杰"</f>
        <v>梅杰</v>
      </c>
      <c r="D21" s="5" t="str">
        <f>"20200100919"</f>
        <v>20200100919</v>
      </c>
      <c r="E21" s="6">
        <v>70.5</v>
      </c>
      <c r="F21" s="6">
        <f t="shared" si="0"/>
        <v>42.3</v>
      </c>
      <c r="G21" s="6">
        <v>79.760000000000005</v>
      </c>
      <c r="H21" s="8">
        <f t="shared" si="2"/>
        <v>31.904000000000003</v>
      </c>
      <c r="I21" s="8">
        <f t="shared" si="1"/>
        <v>74.204000000000008</v>
      </c>
    </row>
    <row r="22" spans="1:9" ht="15.75">
      <c r="A22" s="4">
        <v>20</v>
      </c>
      <c r="B22" s="5" t="s">
        <v>24</v>
      </c>
      <c r="C22" s="5" t="str">
        <f>"李玉倩"</f>
        <v>李玉倩</v>
      </c>
      <c r="D22" s="5" t="str">
        <f>"20200100928"</f>
        <v>20200100928</v>
      </c>
      <c r="E22" s="6">
        <v>69.849999999999994</v>
      </c>
      <c r="F22" s="6">
        <f t="shared" si="0"/>
        <v>41.91</v>
      </c>
      <c r="G22" s="6">
        <v>82.4</v>
      </c>
      <c r="H22" s="8">
        <f t="shared" si="2"/>
        <v>32.96</v>
      </c>
      <c r="I22" s="8">
        <f t="shared" si="1"/>
        <v>74.87</v>
      </c>
    </row>
    <row r="23" spans="1:9" ht="15.75">
      <c r="A23" s="4">
        <v>21</v>
      </c>
      <c r="B23" s="5" t="s">
        <v>24</v>
      </c>
      <c r="C23" s="5" t="str">
        <f>"陈培培"</f>
        <v>陈培培</v>
      </c>
      <c r="D23" s="5" t="str">
        <f>"20200100930"</f>
        <v>20200100930</v>
      </c>
      <c r="E23" s="6">
        <v>70.45</v>
      </c>
      <c r="F23" s="6">
        <f t="shared" si="0"/>
        <v>42.27</v>
      </c>
      <c r="G23" s="6">
        <v>80.8</v>
      </c>
      <c r="H23" s="8">
        <f t="shared" si="2"/>
        <v>32.32</v>
      </c>
      <c r="I23" s="8">
        <f t="shared" si="1"/>
        <v>74.59</v>
      </c>
    </row>
    <row r="24" spans="1:9" ht="15.75">
      <c r="A24" s="4">
        <v>22</v>
      </c>
      <c r="B24" s="5" t="s">
        <v>24</v>
      </c>
      <c r="C24" s="5" t="str">
        <f>"曹璐"</f>
        <v>曹璐</v>
      </c>
      <c r="D24" s="5" t="str">
        <f>"20200101003"</f>
        <v>20200101003</v>
      </c>
      <c r="E24" s="6">
        <v>68.900000000000006</v>
      </c>
      <c r="F24" s="6">
        <f t="shared" si="0"/>
        <v>41.34</v>
      </c>
      <c r="G24" s="6">
        <v>81</v>
      </c>
      <c r="H24" s="8">
        <f t="shared" si="2"/>
        <v>32.4</v>
      </c>
      <c r="I24" s="8">
        <f t="shared" si="1"/>
        <v>73.740000000000009</v>
      </c>
    </row>
    <row r="25" spans="1:9" ht="15.75">
      <c r="A25" s="4">
        <v>23</v>
      </c>
      <c r="B25" s="5" t="s">
        <v>25</v>
      </c>
      <c r="C25" s="5" t="str">
        <f>"赵志浩"</f>
        <v>赵志浩</v>
      </c>
      <c r="D25" s="5" t="str">
        <f>"20200101017"</f>
        <v>20200101017</v>
      </c>
      <c r="E25" s="6">
        <v>72.650000000000006</v>
      </c>
      <c r="F25" s="6">
        <f t="shared" si="0"/>
        <v>43.59</v>
      </c>
      <c r="G25" s="6">
        <v>78.2</v>
      </c>
      <c r="H25" s="8">
        <f t="shared" si="2"/>
        <v>31.28</v>
      </c>
      <c r="I25" s="8">
        <f t="shared" si="1"/>
        <v>74.87</v>
      </c>
    </row>
    <row r="26" spans="1:9" ht="15.75">
      <c r="A26" s="4">
        <v>24</v>
      </c>
      <c r="B26" s="5" t="s">
        <v>25</v>
      </c>
      <c r="C26" s="5" t="str">
        <f>"闵文苑"</f>
        <v>闵文苑</v>
      </c>
      <c r="D26" s="5" t="str">
        <f>"20200101012"</f>
        <v>20200101012</v>
      </c>
      <c r="E26" s="6">
        <v>67.099999999999994</v>
      </c>
      <c r="F26" s="6">
        <f t="shared" si="0"/>
        <v>40.26</v>
      </c>
      <c r="G26" s="6">
        <v>74.3</v>
      </c>
      <c r="H26" s="8">
        <f t="shared" si="2"/>
        <v>29.72</v>
      </c>
      <c r="I26" s="8">
        <f t="shared" si="1"/>
        <v>69.97999999999999</v>
      </c>
    </row>
    <row r="27" spans="1:9" ht="15.75">
      <c r="A27" s="4">
        <v>25</v>
      </c>
      <c r="B27" s="5" t="s">
        <v>26</v>
      </c>
      <c r="C27" s="5" t="str">
        <f>"杨国萍"</f>
        <v>杨国萍</v>
      </c>
      <c r="D27" s="5" t="str">
        <f>"20200101917"</f>
        <v>20200101917</v>
      </c>
      <c r="E27" s="6">
        <v>75.900000000000006</v>
      </c>
      <c r="F27" s="6">
        <f t="shared" si="0"/>
        <v>45.54</v>
      </c>
      <c r="G27" s="6">
        <v>78.2</v>
      </c>
      <c r="H27" s="8">
        <f t="shared" si="2"/>
        <v>31.28</v>
      </c>
      <c r="I27" s="8">
        <f t="shared" si="1"/>
        <v>76.819999999999993</v>
      </c>
    </row>
    <row r="28" spans="1:9" ht="15.75">
      <c r="A28" s="4">
        <v>26</v>
      </c>
      <c r="B28" s="5" t="s">
        <v>26</v>
      </c>
      <c r="C28" s="5" t="str">
        <f>"王宁"</f>
        <v>王宁</v>
      </c>
      <c r="D28" s="5" t="str">
        <f>"20200101910"</f>
        <v>20200101910</v>
      </c>
      <c r="E28" s="6">
        <v>74.5</v>
      </c>
      <c r="F28" s="6">
        <f t="shared" si="0"/>
        <v>44.699999999999996</v>
      </c>
      <c r="G28" s="6">
        <v>80.2</v>
      </c>
      <c r="H28" s="8">
        <f t="shared" si="2"/>
        <v>32.080000000000005</v>
      </c>
      <c r="I28" s="8">
        <f t="shared" si="1"/>
        <v>76.78</v>
      </c>
    </row>
    <row r="29" spans="1:9" ht="15.75">
      <c r="A29" s="4">
        <v>27</v>
      </c>
      <c r="B29" s="5" t="s">
        <v>26</v>
      </c>
      <c r="C29" s="5" t="str">
        <f>"轩彤"</f>
        <v>轩彤</v>
      </c>
      <c r="D29" s="5" t="str">
        <f>"20200102016"</f>
        <v>20200102016</v>
      </c>
      <c r="E29" s="6">
        <v>73.900000000000006</v>
      </c>
      <c r="F29" s="6">
        <f t="shared" si="0"/>
        <v>44.34</v>
      </c>
      <c r="G29" s="6">
        <v>76.599999999999994</v>
      </c>
      <c r="H29" s="8">
        <f t="shared" si="2"/>
        <v>30.64</v>
      </c>
      <c r="I29" s="8">
        <f t="shared" si="1"/>
        <v>74.98</v>
      </c>
    </row>
    <row r="30" spans="1:9" ht="15.75">
      <c r="A30" s="4">
        <v>28</v>
      </c>
      <c r="B30" s="5" t="s">
        <v>26</v>
      </c>
      <c r="C30" s="5" t="str">
        <f>"钟晶"</f>
        <v>钟晶</v>
      </c>
      <c r="D30" s="5" t="str">
        <f>"20200101604"</f>
        <v>20200101604</v>
      </c>
      <c r="E30" s="6">
        <v>70.150000000000006</v>
      </c>
      <c r="F30" s="6">
        <f t="shared" si="0"/>
        <v>42.09</v>
      </c>
      <c r="G30" s="6">
        <v>81.8</v>
      </c>
      <c r="H30" s="8">
        <f t="shared" si="2"/>
        <v>32.72</v>
      </c>
      <c r="I30" s="8">
        <f t="shared" si="1"/>
        <v>74.81</v>
      </c>
    </row>
    <row r="31" spans="1:9" ht="15.75">
      <c r="A31" s="4">
        <v>29</v>
      </c>
      <c r="B31" s="5" t="s">
        <v>26</v>
      </c>
      <c r="C31" s="5" t="str">
        <f>"张扬"</f>
        <v>张扬</v>
      </c>
      <c r="D31" s="5" t="str">
        <f>"20200101726"</f>
        <v>20200101726</v>
      </c>
      <c r="E31" s="6">
        <v>71.599999999999994</v>
      </c>
      <c r="F31" s="6">
        <f t="shared" si="0"/>
        <v>42.959999999999994</v>
      </c>
      <c r="G31" s="6">
        <v>79.400000000000006</v>
      </c>
      <c r="H31" s="8">
        <f t="shared" si="2"/>
        <v>31.760000000000005</v>
      </c>
      <c r="I31" s="8">
        <f t="shared" si="1"/>
        <v>74.72</v>
      </c>
    </row>
    <row r="32" spans="1:9" ht="15.75">
      <c r="A32" s="4">
        <v>30</v>
      </c>
      <c r="B32" s="5" t="s">
        <v>26</v>
      </c>
      <c r="C32" s="5" t="str">
        <f>"陈吉珍"</f>
        <v>陈吉珍</v>
      </c>
      <c r="D32" s="5" t="str">
        <f>"20200101323"</f>
        <v>20200101323</v>
      </c>
      <c r="E32" s="6">
        <v>71.349999999999994</v>
      </c>
      <c r="F32" s="6">
        <f t="shared" si="0"/>
        <v>42.809999999999995</v>
      </c>
      <c r="G32" s="6">
        <v>79.599999999999994</v>
      </c>
      <c r="H32" s="8">
        <f t="shared" si="2"/>
        <v>31.84</v>
      </c>
      <c r="I32" s="8">
        <f t="shared" si="1"/>
        <v>74.649999999999991</v>
      </c>
    </row>
    <row r="33" spans="1:9" ht="15.75">
      <c r="A33" s="4">
        <v>31</v>
      </c>
      <c r="B33" s="5" t="s">
        <v>26</v>
      </c>
      <c r="C33" s="5" t="str">
        <f>"刘盼盼"</f>
        <v>刘盼盼</v>
      </c>
      <c r="D33" s="5" t="str">
        <f>"20200101419"</f>
        <v>20200101419</v>
      </c>
      <c r="E33" s="6">
        <v>71.900000000000006</v>
      </c>
      <c r="F33" s="6">
        <f t="shared" si="0"/>
        <v>43.14</v>
      </c>
      <c r="G33" s="6">
        <v>76.2</v>
      </c>
      <c r="H33" s="8">
        <f t="shared" si="2"/>
        <v>30.480000000000004</v>
      </c>
      <c r="I33" s="8">
        <f t="shared" si="1"/>
        <v>73.62</v>
      </c>
    </row>
    <row r="34" spans="1:9" ht="15.75">
      <c r="A34" s="4">
        <v>32</v>
      </c>
      <c r="B34" s="5" t="s">
        <v>26</v>
      </c>
      <c r="C34" s="5" t="str">
        <f>"龚传凯"</f>
        <v>龚传凯</v>
      </c>
      <c r="D34" s="5" t="str">
        <f>"20200101814"</f>
        <v>20200101814</v>
      </c>
      <c r="E34" s="6">
        <v>69.3</v>
      </c>
      <c r="F34" s="6">
        <f t="shared" si="0"/>
        <v>41.58</v>
      </c>
      <c r="G34" s="6">
        <v>79.599999999999994</v>
      </c>
      <c r="H34" s="8">
        <f t="shared" si="2"/>
        <v>31.84</v>
      </c>
      <c r="I34" s="8">
        <f t="shared" si="1"/>
        <v>73.42</v>
      </c>
    </row>
    <row r="35" spans="1:9" ht="15.75">
      <c r="A35" s="4">
        <v>33</v>
      </c>
      <c r="B35" s="5" t="s">
        <v>27</v>
      </c>
      <c r="C35" s="5" t="str">
        <f>"石伟伟"</f>
        <v>石伟伟</v>
      </c>
      <c r="D35" s="5" t="str">
        <f>"20200102104"</f>
        <v>20200102104</v>
      </c>
      <c r="E35" s="6">
        <v>70.349999999999994</v>
      </c>
      <c r="F35" s="6">
        <f t="shared" si="0"/>
        <v>42.209999999999994</v>
      </c>
      <c r="G35" s="6">
        <v>79.599999999999994</v>
      </c>
      <c r="H35" s="8">
        <f t="shared" si="2"/>
        <v>31.84</v>
      </c>
      <c r="I35" s="8">
        <f t="shared" si="1"/>
        <v>74.05</v>
      </c>
    </row>
    <row r="36" spans="1:9" ht="15.75">
      <c r="A36" s="4">
        <v>34</v>
      </c>
      <c r="B36" s="5" t="s">
        <v>27</v>
      </c>
      <c r="C36" s="5" t="str">
        <f>"胡翔海"</f>
        <v>胡翔海</v>
      </c>
      <c r="D36" s="5" t="str">
        <f>"20200102026"</f>
        <v>20200102026</v>
      </c>
      <c r="E36" s="6">
        <v>69.75</v>
      </c>
      <c r="F36" s="6">
        <f t="shared" si="0"/>
        <v>41.85</v>
      </c>
      <c r="G36" s="6">
        <v>79</v>
      </c>
      <c r="H36" s="8">
        <f t="shared" si="2"/>
        <v>31.6</v>
      </c>
      <c r="I36" s="8">
        <f t="shared" si="1"/>
        <v>73.45</v>
      </c>
    </row>
    <row r="37" spans="1:9" ht="15.75">
      <c r="A37" s="4">
        <v>35</v>
      </c>
      <c r="B37" s="5" t="s">
        <v>28</v>
      </c>
      <c r="C37" s="5" t="str">
        <f>"王汗"</f>
        <v>王汗</v>
      </c>
      <c r="D37" s="5" t="str">
        <f>"20200102108"</f>
        <v>20200102108</v>
      </c>
      <c r="E37" s="6">
        <v>70.349999999999994</v>
      </c>
      <c r="F37" s="6">
        <f t="shared" si="0"/>
        <v>42.209999999999994</v>
      </c>
      <c r="G37" s="6">
        <v>78</v>
      </c>
      <c r="H37" s="8">
        <f t="shared" si="2"/>
        <v>31.200000000000003</v>
      </c>
      <c r="I37" s="8">
        <f t="shared" si="1"/>
        <v>73.41</v>
      </c>
    </row>
    <row r="38" spans="1:9" ht="15.75">
      <c r="A38" s="4">
        <v>36</v>
      </c>
      <c r="B38" s="5" t="s">
        <v>29</v>
      </c>
      <c r="C38" s="5" t="str">
        <f>"完红燕"</f>
        <v>完红燕</v>
      </c>
      <c r="D38" s="5" t="str">
        <f>"20200102117"</f>
        <v>20200102117</v>
      </c>
      <c r="E38" s="9">
        <v>57.8</v>
      </c>
      <c r="F38" s="9">
        <f t="shared" si="0"/>
        <v>34.68</v>
      </c>
      <c r="G38" s="9">
        <v>76.2</v>
      </c>
      <c r="H38" s="8">
        <f t="shared" si="2"/>
        <v>30.480000000000004</v>
      </c>
      <c r="I38" s="8">
        <f t="shared" si="1"/>
        <v>65.16</v>
      </c>
    </row>
    <row r="39" spans="1:9" ht="15.75">
      <c r="A39" s="4">
        <v>37</v>
      </c>
      <c r="B39" s="5" t="s">
        <v>30</v>
      </c>
      <c r="C39" s="5" t="str">
        <f>"孙瑞"</f>
        <v>孙瑞</v>
      </c>
      <c r="D39" s="5" t="str">
        <f>"20200102120"</f>
        <v>20200102120</v>
      </c>
      <c r="E39" s="9">
        <v>62.7</v>
      </c>
      <c r="F39" s="9">
        <f t="shared" si="0"/>
        <v>37.619999999999997</v>
      </c>
      <c r="G39" s="9">
        <v>75.959999999999994</v>
      </c>
      <c r="H39" s="8">
        <f t="shared" si="2"/>
        <v>30.384</v>
      </c>
      <c r="I39" s="8">
        <f t="shared" si="1"/>
        <v>68.003999999999991</v>
      </c>
    </row>
    <row r="40" spans="1:9" ht="15.75">
      <c r="A40" s="4">
        <v>38</v>
      </c>
      <c r="B40" s="5" t="s">
        <v>31</v>
      </c>
      <c r="C40" s="5" t="str">
        <f>"钱冰儿"</f>
        <v>钱冰儿</v>
      </c>
      <c r="D40" s="5" t="str">
        <f>"20200102125"</f>
        <v>20200102125</v>
      </c>
      <c r="E40" s="6">
        <v>66.7</v>
      </c>
      <c r="F40" s="6">
        <f t="shared" si="0"/>
        <v>40.020000000000003</v>
      </c>
      <c r="G40" s="6">
        <v>74.900000000000006</v>
      </c>
      <c r="H40" s="8">
        <f t="shared" si="2"/>
        <v>29.960000000000004</v>
      </c>
      <c r="I40" s="8">
        <f t="shared" si="1"/>
        <v>69.98</v>
      </c>
    </row>
    <row r="41" spans="1:9" ht="15.75">
      <c r="A41" s="4">
        <v>39</v>
      </c>
      <c r="B41" s="5" t="s">
        <v>32</v>
      </c>
      <c r="C41" s="5" t="str">
        <f>"汤琳"</f>
        <v>汤琳</v>
      </c>
      <c r="D41" s="5" t="str">
        <f>"20200102130"</f>
        <v>20200102130</v>
      </c>
      <c r="E41" s="6">
        <v>67.05</v>
      </c>
      <c r="F41" s="6">
        <f t="shared" si="0"/>
        <v>40.229999999999997</v>
      </c>
      <c r="G41" s="6">
        <v>80.400000000000006</v>
      </c>
      <c r="H41" s="8">
        <f t="shared" si="2"/>
        <v>32.160000000000004</v>
      </c>
      <c r="I41" s="8">
        <f t="shared" si="1"/>
        <v>72.39</v>
      </c>
    </row>
    <row r="42" spans="1:9" ht="15.75">
      <c r="A42" s="4">
        <v>40</v>
      </c>
      <c r="B42" s="5" t="s">
        <v>32</v>
      </c>
      <c r="C42" s="5" t="str">
        <f>"柳新月"</f>
        <v>柳新月</v>
      </c>
      <c r="D42" s="5" t="str">
        <f>"20200102204"</f>
        <v>20200102204</v>
      </c>
      <c r="E42" s="6">
        <v>66.849999999999994</v>
      </c>
      <c r="F42" s="6">
        <f t="shared" si="0"/>
        <v>40.109999999999992</v>
      </c>
      <c r="G42" s="6">
        <v>78</v>
      </c>
      <c r="H42" s="8">
        <f t="shared" si="2"/>
        <v>31.200000000000003</v>
      </c>
      <c r="I42" s="8">
        <f t="shared" si="1"/>
        <v>71.31</v>
      </c>
    </row>
    <row r="43" spans="1:9" ht="15.75">
      <c r="A43" s="4">
        <v>41</v>
      </c>
      <c r="B43" s="5" t="s">
        <v>33</v>
      </c>
      <c r="C43" s="5" t="str">
        <f>"郭燕"</f>
        <v>郭燕</v>
      </c>
      <c r="D43" s="5" t="str">
        <f>"20200102212"</f>
        <v>20200102212</v>
      </c>
      <c r="E43" s="6">
        <v>72.45</v>
      </c>
      <c r="F43" s="6">
        <f t="shared" si="0"/>
        <v>43.47</v>
      </c>
      <c r="G43" s="6">
        <v>76.400000000000006</v>
      </c>
      <c r="H43" s="8">
        <f t="shared" si="2"/>
        <v>30.560000000000002</v>
      </c>
      <c r="I43" s="8">
        <f t="shared" si="1"/>
        <v>74.03</v>
      </c>
    </row>
    <row r="44" spans="1:9" ht="15.75">
      <c r="A44" s="4">
        <v>42</v>
      </c>
      <c r="B44" s="5" t="s">
        <v>34</v>
      </c>
      <c r="C44" s="5" t="str">
        <f>"朱艳"</f>
        <v>朱艳</v>
      </c>
      <c r="D44" s="5" t="str">
        <f>"20200102227"</f>
        <v>20200102227</v>
      </c>
      <c r="E44" s="6">
        <v>69.650000000000006</v>
      </c>
      <c r="F44" s="6">
        <f t="shared" si="0"/>
        <v>41.79</v>
      </c>
      <c r="G44" s="6">
        <v>76.599999999999994</v>
      </c>
      <c r="H44" s="8">
        <f t="shared" si="2"/>
        <v>30.64</v>
      </c>
      <c r="I44" s="8">
        <f t="shared" si="1"/>
        <v>72.430000000000007</v>
      </c>
    </row>
    <row r="45" spans="1:9" ht="15.75">
      <c r="A45" s="4">
        <v>43</v>
      </c>
      <c r="B45" s="5" t="s">
        <v>34</v>
      </c>
      <c r="C45" s="5" t="str">
        <f>"章凤平"</f>
        <v>章凤平</v>
      </c>
      <c r="D45" s="5" t="str">
        <f>"20200102406"</f>
        <v>20200102406</v>
      </c>
      <c r="E45" s="6">
        <v>65.8</v>
      </c>
      <c r="F45" s="6">
        <f t="shared" si="0"/>
        <v>39.479999999999997</v>
      </c>
      <c r="G45" s="6">
        <v>82</v>
      </c>
      <c r="H45" s="8">
        <f t="shared" si="2"/>
        <v>32.800000000000004</v>
      </c>
      <c r="I45" s="8">
        <f t="shared" si="1"/>
        <v>72.28</v>
      </c>
    </row>
    <row r="46" spans="1:9" ht="15.75">
      <c r="A46" s="4">
        <v>44</v>
      </c>
      <c r="B46" s="5" t="s">
        <v>35</v>
      </c>
      <c r="C46" s="5" t="str">
        <f>"王珊珊"</f>
        <v>王珊珊</v>
      </c>
      <c r="D46" s="5" t="str">
        <f>"20200102506"</f>
        <v>20200102506</v>
      </c>
      <c r="E46" s="6">
        <v>72.2</v>
      </c>
      <c r="F46" s="6">
        <f t="shared" si="0"/>
        <v>43.32</v>
      </c>
      <c r="G46" s="6">
        <v>83.6</v>
      </c>
      <c r="H46" s="8">
        <f t="shared" si="2"/>
        <v>33.44</v>
      </c>
      <c r="I46" s="8">
        <f t="shared" si="1"/>
        <v>76.759999999999991</v>
      </c>
    </row>
    <row r="47" spans="1:9" ht="15.75">
      <c r="A47" s="4">
        <v>45</v>
      </c>
      <c r="B47" s="5" t="s">
        <v>36</v>
      </c>
      <c r="C47" s="5" t="str">
        <f>"马孟君"</f>
        <v>马孟君</v>
      </c>
      <c r="D47" s="5" t="str">
        <f>"20200102511"</f>
        <v>20200102511</v>
      </c>
      <c r="E47" s="6">
        <v>66.25</v>
      </c>
      <c r="F47" s="6">
        <f t="shared" si="0"/>
        <v>39.75</v>
      </c>
      <c r="G47" s="6">
        <v>79.599999999999994</v>
      </c>
      <c r="H47" s="8">
        <f t="shared" si="2"/>
        <v>31.84</v>
      </c>
      <c r="I47" s="8">
        <f t="shared" si="1"/>
        <v>71.59</v>
      </c>
    </row>
    <row r="48" spans="1:9" ht="15.75">
      <c r="A48" s="4">
        <v>46</v>
      </c>
      <c r="B48" s="5" t="s">
        <v>37</v>
      </c>
      <c r="C48" s="5" t="str">
        <f>"卫雪儿"</f>
        <v>卫雪儿</v>
      </c>
      <c r="D48" s="5" t="str">
        <f>"20200102513"</f>
        <v>20200102513</v>
      </c>
      <c r="E48" s="6">
        <v>67.95</v>
      </c>
      <c r="F48" s="6">
        <f t="shared" si="0"/>
        <v>40.770000000000003</v>
      </c>
      <c r="G48" s="6">
        <v>74.2</v>
      </c>
      <c r="H48" s="8">
        <f t="shared" si="2"/>
        <v>29.680000000000003</v>
      </c>
      <c r="I48" s="8">
        <f t="shared" si="1"/>
        <v>70.45</v>
      </c>
    </row>
    <row r="49" spans="1:9" ht="15.75">
      <c r="A49" s="4">
        <v>47</v>
      </c>
      <c r="B49" s="5" t="s">
        <v>38</v>
      </c>
      <c r="C49" s="5" t="str">
        <f>"郑义然"</f>
        <v>郑义然</v>
      </c>
      <c r="D49" s="5" t="str">
        <f>"20200102520"</f>
        <v>20200102520</v>
      </c>
      <c r="E49" s="6">
        <v>69.099999999999994</v>
      </c>
      <c r="F49" s="6">
        <f t="shared" si="0"/>
        <v>41.459999999999994</v>
      </c>
      <c r="G49" s="6">
        <v>83.2</v>
      </c>
      <c r="H49" s="8">
        <f t="shared" si="2"/>
        <v>33.28</v>
      </c>
      <c r="I49" s="8">
        <f t="shared" si="1"/>
        <v>74.739999999999995</v>
      </c>
    </row>
    <row r="50" spans="1:9" ht="15.75">
      <c r="A50" s="4">
        <v>48</v>
      </c>
      <c r="B50" s="5" t="s">
        <v>39</v>
      </c>
      <c r="C50" s="5" t="str">
        <f>"武茜"</f>
        <v>武茜</v>
      </c>
      <c r="D50" s="5" t="str">
        <f>"20200102522"</f>
        <v>20200102522</v>
      </c>
      <c r="E50" s="6">
        <v>76.7</v>
      </c>
      <c r="F50" s="6">
        <f t="shared" si="0"/>
        <v>46.02</v>
      </c>
      <c r="G50" s="6">
        <v>77.8</v>
      </c>
      <c r="H50" s="8">
        <f t="shared" si="2"/>
        <v>31.12</v>
      </c>
      <c r="I50" s="8">
        <f t="shared" si="1"/>
        <v>77.14</v>
      </c>
    </row>
    <row r="51" spans="1:9" ht="15.75">
      <c r="A51" s="4">
        <v>49</v>
      </c>
      <c r="B51" s="5" t="s">
        <v>40</v>
      </c>
      <c r="C51" s="5" t="str">
        <f>"武敬敬"</f>
        <v>武敬敬</v>
      </c>
      <c r="D51" s="5" t="str">
        <f>"20200102603"</f>
        <v>20200102603</v>
      </c>
      <c r="E51" s="6">
        <v>72.3</v>
      </c>
      <c r="F51" s="6">
        <f t="shared" si="0"/>
        <v>43.379999999999995</v>
      </c>
      <c r="G51" s="6">
        <v>76.400000000000006</v>
      </c>
      <c r="H51" s="8">
        <f t="shared" si="2"/>
        <v>30.560000000000002</v>
      </c>
      <c r="I51" s="8">
        <f t="shared" si="1"/>
        <v>73.94</v>
      </c>
    </row>
    <row r="52" spans="1:9" ht="15.75">
      <c r="A52" s="4">
        <v>50</v>
      </c>
      <c r="B52" s="5" t="s">
        <v>41</v>
      </c>
      <c r="C52" s="5" t="str">
        <f>"贺炎"</f>
        <v>贺炎</v>
      </c>
      <c r="D52" s="5" t="str">
        <f>"20200102614"</f>
        <v>20200102614</v>
      </c>
      <c r="E52" s="6">
        <v>68.599999999999994</v>
      </c>
      <c r="F52" s="6">
        <f t="shared" si="0"/>
        <v>41.16</v>
      </c>
      <c r="G52" s="6">
        <v>77.2</v>
      </c>
      <c r="H52" s="8">
        <f t="shared" si="2"/>
        <v>30.880000000000003</v>
      </c>
      <c r="I52" s="8">
        <f t="shared" si="1"/>
        <v>72.039999999999992</v>
      </c>
    </row>
    <row r="53" spans="1:9" ht="15.75">
      <c r="A53" s="4">
        <v>51</v>
      </c>
      <c r="B53" s="5" t="s">
        <v>41</v>
      </c>
      <c r="C53" s="5" t="str">
        <f>"林长松"</f>
        <v>林长松</v>
      </c>
      <c r="D53" s="5" t="str">
        <f>"20200102618"</f>
        <v>20200102618</v>
      </c>
      <c r="E53" s="6">
        <v>63.85</v>
      </c>
      <c r="F53" s="6">
        <f t="shared" si="0"/>
        <v>38.31</v>
      </c>
      <c r="G53" s="6">
        <v>76.2</v>
      </c>
      <c r="H53" s="8">
        <f t="shared" si="2"/>
        <v>30.480000000000004</v>
      </c>
      <c r="I53" s="8">
        <f t="shared" si="1"/>
        <v>68.790000000000006</v>
      </c>
    </row>
    <row r="54" spans="1:9" ht="15.75">
      <c r="A54" s="4">
        <v>52</v>
      </c>
      <c r="B54" s="5" t="s">
        <v>42</v>
      </c>
      <c r="C54" s="5" t="str">
        <f>"谢洁"</f>
        <v>谢洁</v>
      </c>
      <c r="D54" s="5" t="str">
        <f>"20200102625"</f>
        <v>20200102625</v>
      </c>
      <c r="E54" s="6">
        <v>70.099999999999994</v>
      </c>
      <c r="F54" s="6">
        <f t="shared" si="0"/>
        <v>42.059999999999995</v>
      </c>
      <c r="G54" s="6">
        <v>76.599999999999994</v>
      </c>
      <c r="H54" s="8">
        <f t="shared" si="2"/>
        <v>30.64</v>
      </c>
      <c r="I54" s="8">
        <f t="shared" si="1"/>
        <v>72.699999999999989</v>
      </c>
    </row>
    <row r="55" spans="1:9" ht="15.75">
      <c r="A55" s="4">
        <v>53</v>
      </c>
      <c r="B55" s="5" t="s">
        <v>43</v>
      </c>
      <c r="C55" s="5" t="str">
        <f>"周晨翔"</f>
        <v>周晨翔</v>
      </c>
      <c r="D55" s="5" t="str">
        <f>"20200102706"</f>
        <v>20200102706</v>
      </c>
      <c r="E55" s="6">
        <v>67.349999999999994</v>
      </c>
      <c r="F55" s="6">
        <f t="shared" si="0"/>
        <v>40.409999999999997</v>
      </c>
      <c r="G55" s="6">
        <v>75.599999999999994</v>
      </c>
      <c r="H55" s="8">
        <f t="shared" si="2"/>
        <v>30.24</v>
      </c>
      <c r="I55" s="8">
        <f t="shared" si="1"/>
        <v>70.649999999999991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2020-09-16T08:47:50Z</dcterms:modified>
</cp:coreProperties>
</file>