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" i="1"/>
  <c r="H4"/>
  <c r="F4"/>
  <c r="H154"/>
  <c r="F154"/>
  <c r="I154" s="1"/>
  <c r="C154"/>
  <c r="H153"/>
  <c r="F153"/>
  <c r="C153"/>
  <c r="H152"/>
  <c r="F152"/>
  <c r="C152"/>
  <c r="H151"/>
  <c r="F151"/>
  <c r="C151"/>
  <c r="H150"/>
  <c r="F150"/>
  <c r="I150" s="1"/>
  <c r="C150"/>
  <c r="H149"/>
  <c r="F149"/>
  <c r="C149"/>
  <c r="H148"/>
  <c r="F148"/>
  <c r="C148"/>
  <c r="H147"/>
  <c r="F147"/>
  <c r="C147"/>
  <c r="H146"/>
  <c r="F146"/>
  <c r="I146" s="1"/>
  <c r="C146"/>
  <c r="H145"/>
  <c r="F145"/>
  <c r="C145"/>
  <c r="H144"/>
  <c r="F144"/>
  <c r="C144"/>
  <c r="H143"/>
  <c r="F143"/>
  <c r="C143"/>
  <c r="H142"/>
  <c r="F142"/>
  <c r="I142" s="1"/>
  <c r="C142"/>
  <c r="H141"/>
  <c r="F141"/>
  <c r="C141"/>
  <c r="H140"/>
  <c r="F140"/>
  <c r="C140"/>
  <c r="H139"/>
  <c r="F139"/>
  <c r="C139"/>
  <c r="H138"/>
  <c r="F138"/>
  <c r="I138" s="1"/>
  <c r="C138"/>
  <c r="H137"/>
  <c r="F137"/>
  <c r="C137"/>
  <c r="H136"/>
  <c r="F136"/>
  <c r="C136"/>
  <c r="H135"/>
  <c r="F135"/>
  <c r="C135"/>
  <c r="H134"/>
  <c r="F134"/>
  <c r="I134" s="1"/>
  <c r="C134"/>
  <c r="H133"/>
  <c r="F133"/>
  <c r="C133"/>
  <c r="H132"/>
  <c r="F132"/>
  <c r="C132"/>
  <c r="H131"/>
  <c r="F131"/>
  <c r="C131"/>
  <c r="H130"/>
  <c r="F130"/>
  <c r="C130"/>
  <c r="H129"/>
  <c r="F129"/>
  <c r="C129"/>
  <c r="H128"/>
  <c r="F128"/>
  <c r="C128"/>
  <c r="H127"/>
  <c r="F127"/>
  <c r="C127"/>
  <c r="H126"/>
  <c r="F126"/>
  <c r="I126" s="1"/>
  <c r="C126"/>
  <c r="H125"/>
  <c r="F125"/>
  <c r="C125"/>
  <c r="H124"/>
  <c r="F124"/>
  <c r="C124"/>
  <c r="H123"/>
  <c r="F123"/>
  <c r="C123"/>
  <c r="H122"/>
  <c r="F122"/>
  <c r="I122" s="1"/>
  <c r="C122"/>
  <c r="H121"/>
  <c r="F121"/>
  <c r="C121"/>
  <c r="H120"/>
  <c r="F120"/>
  <c r="C120"/>
  <c r="H119"/>
  <c r="F119"/>
  <c r="C119"/>
  <c r="H118"/>
  <c r="F118"/>
  <c r="I118" s="1"/>
  <c r="C118"/>
  <c r="H117"/>
  <c r="F117"/>
  <c r="C117"/>
  <c r="H116"/>
  <c r="F116"/>
  <c r="C116"/>
  <c r="H115"/>
  <c r="F115"/>
  <c r="C115"/>
  <c r="H114"/>
  <c r="F114"/>
  <c r="I114" s="1"/>
  <c r="C114"/>
  <c r="H113"/>
  <c r="F113"/>
  <c r="C113"/>
  <c r="H112"/>
  <c r="F112"/>
  <c r="C112"/>
  <c r="H111"/>
  <c r="F111"/>
  <c r="C111"/>
  <c r="H110"/>
  <c r="F110"/>
  <c r="I110" s="1"/>
  <c r="C110"/>
  <c r="H109"/>
  <c r="F109"/>
  <c r="C109"/>
  <c r="H108"/>
  <c r="F108"/>
  <c r="C108"/>
  <c r="H107"/>
  <c r="I107" s="1"/>
  <c r="F107"/>
  <c r="C107"/>
  <c r="H106"/>
  <c r="F106"/>
  <c r="I106" s="1"/>
  <c r="C106"/>
  <c r="H105"/>
  <c r="F105"/>
  <c r="C105"/>
  <c r="H104"/>
  <c r="F104"/>
  <c r="C104"/>
  <c r="H103"/>
  <c r="F103"/>
  <c r="C103"/>
  <c r="H102"/>
  <c r="F102"/>
  <c r="I102" s="1"/>
  <c r="C102"/>
  <c r="H101"/>
  <c r="F101"/>
  <c r="C101"/>
  <c r="H100"/>
  <c r="F100"/>
  <c r="C100"/>
  <c r="H99"/>
  <c r="I99" s="1"/>
  <c r="F99"/>
  <c r="C99"/>
  <c r="H98"/>
  <c r="F98"/>
  <c r="I98" s="1"/>
  <c r="C98"/>
  <c r="H97"/>
  <c r="F97"/>
  <c r="C97"/>
  <c r="H96"/>
  <c r="F96"/>
  <c r="C96"/>
  <c r="H95"/>
  <c r="F95"/>
  <c r="C95"/>
  <c r="F94"/>
  <c r="I94" s="1"/>
  <c r="C94"/>
  <c r="F93"/>
  <c r="I93" s="1"/>
  <c r="C93"/>
  <c r="H92"/>
  <c r="F92"/>
  <c r="I92" s="1"/>
  <c r="C92"/>
  <c r="H91"/>
  <c r="F91"/>
  <c r="C91"/>
  <c r="H90"/>
  <c r="F90"/>
  <c r="C90"/>
  <c r="H89"/>
  <c r="I89" s="1"/>
  <c r="F89"/>
  <c r="C89"/>
  <c r="H88"/>
  <c r="F88"/>
  <c r="I88" s="1"/>
  <c r="C88"/>
  <c r="H87"/>
  <c r="F87"/>
  <c r="C87"/>
  <c r="H86"/>
  <c r="F86"/>
  <c r="C86"/>
  <c r="H85"/>
  <c r="F85"/>
  <c r="C85"/>
  <c r="H84"/>
  <c r="F84"/>
  <c r="I84" s="1"/>
  <c r="C84"/>
  <c r="H83"/>
  <c r="F83"/>
  <c r="C83"/>
  <c r="H82"/>
  <c r="F82"/>
  <c r="C82"/>
  <c r="H81"/>
  <c r="I81" s="1"/>
  <c r="F81"/>
  <c r="C81"/>
  <c r="H80"/>
  <c r="F80"/>
  <c r="I80" s="1"/>
  <c r="C80"/>
  <c r="H79"/>
  <c r="F79"/>
  <c r="C79"/>
  <c r="H78"/>
  <c r="F78"/>
  <c r="C78"/>
  <c r="H77"/>
  <c r="F77"/>
  <c r="C77"/>
  <c r="H76"/>
  <c r="F76"/>
  <c r="I76" s="1"/>
  <c r="C76"/>
  <c r="H75"/>
  <c r="F75"/>
  <c r="C75"/>
  <c r="H74"/>
  <c r="F74"/>
  <c r="C74"/>
  <c r="H73"/>
  <c r="I73" s="1"/>
  <c r="F73"/>
  <c r="C73"/>
  <c r="H72"/>
  <c r="F72"/>
  <c r="I72" s="1"/>
  <c r="C72"/>
  <c r="H71"/>
  <c r="F71"/>
  <c r="C71"/>
  <c r="H70"/>
  <c r="F70"/>
  <c r="C70"/>
  <c r="H69"/>
  <c r="F69"/>
  <c r="C69"/>
  <c r="F68"/>
  <c r="I68" s="1"/>
  <c r="C68"/>
  <c r="H67"/>
  <c r="F67"/>
  <c r="C67"/>
  <c r="H66"/>
  <c r="F66"/>
  <c r="C66"/>
  <c r="H65"/>
  <c r="F65"/>
  <c r="I65" s="1"/>
  <c r="C65"/>
  <c r="H64"/>
  <c r="F64"/>
  <c r="C64"/>
  <c r="H63"/>
  <c r="F63"/>
  <c r="C63"/>
  <c r="H62"/>
  <c r="F62"/>
  <c r="C62"/>
  <c r="H61"/>
  <c r="F61"/>
  <c r="I61" s="1"/>
  <c r="C61"/>
  <c r="H60"/>
  <c r="F60"/>
  <c r="C60"/>
  <c r="H59"/>
  <c r="F59"/>
  <c r="C59"/>
  <c r="H58"/>
  <c r="F58"/>
  <c r="C58"/>
  <c r="H57"/>
  <c r="F57"/>
  <c r="C57"/>
  <c r="H56"/>
  <c r="I56" s="1"/>
  <c r="F56"/>
  <c r="C56"/>
  <c r="H55"/>
  <c r="F55"/>
  <c r="C55"/>
  <c r="H54"/>
  <c r="F54"/>
  <c r="C54"/>
  <c r="H53"/>
  <c r="F53"/>
  <c r="I53" s="1"/>
  <c r="C53"/>
  <c r="H52"/>
  <c r="F52"/>
  <c r="C52"/>
  <c r="F51"/>
  <c r="I51" s="1"/>
  <c r="C51"/>
  <c r="H50"/>
  <c r="F50"/>
  <c r="I50" s="1"/>
  <c r="C50"/>
  <c r="H49"/>
  <c r="F49"/>
  <c r="C49"/>
  <c r="H48"/>
  <c r="F48"/>
  <c r="C48"/>
  <c r="H47"/>
  <c r="F47"/>
  <c r="C47"/>
  <c r="H46"/>
  <c r="F46"/>
  <c r="I46" s="1"/>
  <c r="C46"/>
  <c r="H45"/>
  <c r="F45"/>
  <c r="C45"/>
  <c r="H44"/>
  <c r="F44"/>
  <c r="C44"/>
  <c r="F43"/>
  <c r="I43" s="1"/>
  <c r="C43"/>
  <c r="H42"/>
  <c r="I42" s="1"/>
  <c r="F42"/>
  <c r="C42"/>
  <c r="H41"/>
  <c r="F41"/>
  <c r="C41"/>
  <c r="H40"/>
  <c r="F40"/>
  <c r="C40"/>
  <c r="H39"/>
  <c r="F39"/>
  <c r="I39" s="1"/>
  <c r="C39"/>
  <c r="H38"/>
  <c r="F38"/>
  <c r="C38"/>
  <c r="H37"/>
  <c r="F37"/>
  <c r="C37"/>
  <c r="H36"/>
  <c r="F36"/>
  <c r="C36"/>
  <c r="H35"/>
  <c r="F35"/>
  <c r="C35"/>
  <c r="F34"/>
  <c r="I34" s="1"/>
  <c r="C34"/>
  <c r="H33"/>
  <c r="F33"/>
  <c r="C33"/>
  <c r="H32"/>
  <c r="F32"/>
  <c r="I32" s="1"/>
  <c r="C32"/>
  <c r="H31"/>
  <c r="F31"/>
  <c r="C31"/>
  <c r="H30"/>
  <c r="F30"/>
  <c r="C30"/>
  <c r="H29"/>
  <c r="F29"/>
  <c r="C29"/>
  <c r="H28"/>
  <c r="F28"/>
  <c r="C28"/>
  <c r="H27"/>
  <c r="F27"/>
  <c r="C27"/>
  <c r="H26"/>
  <c r="F26"/>
  <c r="C26"/>
  <c r="H25"/>
  <c r="F25"/>
  <c r="C25"/>
  <c r="H24"/>
  <c r="F24"/>
  <c r="C24"/>
  <c r="H23"/>
  <c r="F23"/>
  <c r="C23"/>
  <c r="I22"/>
  <c r="H22"/>
  <c r="F22"/>
  <c r="C22"/>
  <c r="I21"/>
  <c r="H21"/>
  <c r="F21"/>
  <c r="C21"/>
  <c r="H20"/>
  <c r="F20"/>
  <c r="C20"/>
  <c r="H19"/>
  <c r="F19"/>
  <c r="C19"/>
  <c r="H18"/>
  <c r="F18"/>
  <c r="I18" s="1"/>
  <c r="C18"/>
  <c r="H17"/>
  <c r="F17"/>
  <c r="C17"/>
  <c r="H16"/>
  <c r="F16"/>
  <c r="C16"/>
  <c r="H15"/>
  <c r="F15"/>
  <c r="C15"/>
  <c r="H14"/>
  <c r="F14"/>
  <c r="C14"/>
  <c r="H13"/>
  <c r="F13"/>
  <c r="I13" s="1"/>
  <c r="C13"/>
  <c r="H12"/>
  <c r="F12"/>
  <c r="C12"/>
  <c r="H11"/>
  <c r="F11"/>
  <c r="C11"/>
  <c r="H10"/>
  <c r="F10"/>
  <c r="C10"/>
  <c r="F9"/>
  <c r="I9" s="1"/>
  <c r="C9"/>
  <c r="H8"/>
  <c r="F8"/>
  <c r="C8"/>
  <c r="H7"/>
  <c r="F7"/>
  <c r="C7"/>
  <c r="H6"/>
  <c r="F6"/>
  <c r="I6" s="1"/>
  <c r="C6"/>
  <c r="H5"/>
  <c r="I5" s="1"/>
  <c r="F5"/>
  <c r="C5"/>
  <c r="C4"/>
  <c r="I8" l="1"/>
  <c r="I12"/>
  <c r="I14"/>
  <c r="I17"/>
  <c r="I27"/>
  <c r="I31"/>
  <c r="I45"/>
  <c r="I49"/>
  <c r="I71"/>
  <c r="I79"/>
  <c r="I87"/>
  <c r="I97"/>
  <c r="I105"/>
  <c r="I113"/>
  <c r="I117"/>
  <c r="I121"/>
  <c r="I125"/>
  <c r="I130"/>
  <c r="I133"/>
  <c r="I137"/>
  <c r="I141"/>
  <c r="I145"/>
  <c r="I149"/>
  <c r="I153"/>
  <c r="I7"/>
  <c r="I10"/>
  <c r="I15"/>
  <c r="I19"/>
  <c r="I25"/>
  <c r="I40"/>
  <c r="I54"/>
  <c r="I62"/>
  <c r="I66"/>
  <c r="I11"/>
  <c r="I16"/>
  <c r="I20"/>
  <c r="I26"/>
  <c r="I30"/>
  <c r="I37"/>
  <c r="I41"/>
  <c r="I44"/>
  <c r="I48"/>
  <c r="I55"/>
  <c r="I59"/>
  <c r="I63"/>
  <c r="I67"/>
  <c r="I70"/>
  <c r="I78"/>
  <c r="I86"/>
  <c r="I96"/>
  <c r="I104"/>
  <c r="I112"/>
  <c r="I116"/>
  <c r="I120"/>
  <c r="I124"/>
  <c r="I132"/>
  <c r="I136"/>
  <c r="I140"/>
  <c r="I144"/>
  <c r="I148"/>
  <c r="I152"/>
  <c r="I47"/>
  <c r="I64"/>
  <c r="I115"/>
  <c r="I131"/>
  <c r="I147"/>
  <c r="I151"/>
  <c r="I23"/>
  <c r="I24"/>
  <c r="I33"/>
  <c r="I38"/>
  <c r="I60"/>
  <c r="I77"/>
  <c r="I82"/>
  <c r="I83"/>
  <c r="I95"/>
  <c r="I100"/>
  <c r="I101"/>
  <c r="I111"/>
  <c r="I127"/>
  <c r="I143"/>
  <c r="I29"/>
  <c r="I123"/>
  <c r="I128"/>
  <c r="I129"/>
  <c r="I139"/>
  <c r="I28"/>
  <c r="I35"/>
  <c r="I36"/>
  <c r="I52"/>
  <c r="I57"/>
  <c r="I58"/>
  <c r="I69"/>
  <c r="I74"/>
  <c r="I75"/>
  <c r="I85"/>
  <c r="I90"/>
  <c r="I91"/>
  <c r="I103"/>
  <c r="I108"/>
  <c r="I109"/>
  <c r="I119"/>
  <c r="I135"/>
</calcChain>
</file>

<file path=xl/sharedStrings.xml><?xml version="1.0" encoding="utf-8"?>
<sst xmlns="http://schemas.openxmlformats.org/spreadsheetml/2006/main" count="175" uniqueCount="47">
  <si>
    <t>附件：</t>
  </si>
  <si>
    <t>序号</t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</si>
  <si>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</si>
  <si>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准考证号</t>
    </r>
  </si>
  <si>
    <t>抽签号</t>
  </si>
  <si>
    <t>笔试成绩</t>
  </si>
  <si>
    <t>笔试成绩（60%）</t>
  </si>
  <si>
    <t>专业测试成绩</t>
  </si>
  <si>
    <t>专业测试成绩（40%）</t>
  </si>
  <si>
    <t>合成总成绩</t>
  </si>
  <si>
    <r>
      <rPr>
        <sz val="12"/>
        <rFont val="Times New Roman"/>
        <family val="1"/>
      </rPr>
      <t>9901001_</t>
    </r>
    <r>
      <rPr>
        <sz val="12"/>
        <rFont val="宋体"/>
        <charset val="134"/>
      </rPr>
      <t>专业技术岗</t>
    </r>
  </si>
  <si>
    <t>弃考</t>
  </si>
  <si>
    <r>
      <rPr>
        <sz val="12"/>
        <rFont val="Times New Roman"/>
        <family val="1"/>
      </rPr>
      <t>9901003_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</si>
  <si>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9901004_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</si>
  <si>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9901005_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</si>
  <si>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9901006_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</si>
  <si>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9901007_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</si>
  <si>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9901008_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</si>
  <si>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9901009_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</si>
  <si>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9901010_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</si>
  <si>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9901011_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</si>
  <si>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9901012_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</si>
  <si>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9901013_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</si>
  <si>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9901014_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</si>
  <si>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9901015_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</si>
  <si>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9901016_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</si>
  <si>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9901017_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</si>
  <si>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9901018_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</si>
  <si>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9901019_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</si>
  <si>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9901020_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</si>
  <si>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9901022_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</si>
  <si>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9901023_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</si>
  <si>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9901024_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</si>
  <si>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9901025_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</si>
  <si>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9901026_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</si>
  <si>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9901028_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</si>
  <si>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9901029_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</si>
  <si>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9901030_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</si>
  <si>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9901031_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</si>
  <si>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9901032_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</si>
  <si>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9901033_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</si>
  <si>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9901034_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</si>
  <si>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9901035_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</si>
  <si>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9901037_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</si>
  <si>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9901038_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</si>
  <si>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9901039_</t>
    </r>
    <r>
      <rPr>
        <sz val="12"/>
        <rFont val="宋体"/>
        <charset val="134"/>
      </rPr>
      <t>专业技术岗</t>
    </r>
  </si>
  <si>
    <t xml:space="preserve"> 2020年度全椒县事业单位公开招聘工作人员考试总成绩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</si>
</sst>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Times New Roman"/>
      <family val="1"/>
    </font>
    <font>
      <b/>
      <sz val="12"/>
      <name val="宋体"/>
      <charset val="134"/>
    </font>
    <font>
      <sz val="12"/>
      <name val="Times New Roman"/>
      <family val="1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>
      <selection activeCell="P61" sqref="P61"/>
    </sheetView>
  </sheetViews>
  <sheetFormatPr defaultRowHeight="13.5"/>
  <cols>
    <col min="1" max="1" width="4.5" customWidth="1"/>
    <col min="2" max="2" width="17.625" customWidth="1"/>
    <col min="3" max="3" width="13.125" customWidth="1"/>
    <col min="4" max="4" width="6.25" customWidth="1"/>
    <col min="5" max="5" width="8" customWidth="1"/>
    <col min="6" max="6" width="10.875" customWidth="1"/>
    <col min="7" max="7" width="10.375" customWidth="1"/>
    <col min="8" max="8" width="10.5" customWidth="1"/>
    <col min="9" max="9" width="9" customWidth="1"/>
  </cols>
  <sheetData>
    <row r="1" spans="1:9">
      <c r="A1" t="s">
        <v>0</v>
      </c>
    </row>
    <row r="2" spans="1:9" ht="25.5" customHeight="1">
      <c r="A2" s="11" t="s">
        <v>46</v>
      </c>
      <c r="B2" s="11"/>
      <c r="C2" s="11"/>
      <c r="D2" s="11"/>
      <c r="E2" s="11"/>
      <c r="F2" s="11"/>
      <c r="G2" s="11"/>
      <c r="H2" s="11"/>
      <c r="I2" s="11"/>
    </row>
    <row r="3" spans="1:9" ht="42.75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5.75">
      <c r="A4" s="4">
        <v>1</v>
      </c>
      <c r="B4" s="5" t="s">
        <v>10</v>
      </c>
      <c r="C4" s="5" t="str">
        <f>"20200100109"</f>
        <v>20200100109</v>
      </c>
      <c r="D4" s="5">
        <v>15</v>
      </c>
      <c r="E4" s="9">
        <v>73.3</v>
      </c>
      <c r="F4" s="9">
        <f>E4*0.6</f>
        <v>43.98</v>
      </c>
      <c r="G4" s="9">
        <v>80.400000000000006</v>
      </c>
      <c r="H4" s="10">
        <f>G4*0.4</f>
        <v>32.160000000000004</v>
      </c>
      <c r="I4" s="10">
        <f>F4+H4</f>
        <v>76.14</v>
      </c>
    </row>
    <row r="5" spans="1:9" ht="15.75">
      <c r="A5" s="4">
        <v>2</v>
      </c>
      <c r="B5" s="5" t="s">
        <v>10</v>
      </c>
      <c r="C5" s="5" t="str">
        <f>"20200100108"</f>
        <v>20200100108</v>
      </c>
      <c r="D5" s="5">
        <v>4</v>
      </c>
      <c r="E5" s="9">
        <v>71.2</v>
      </c>
      <c r="F5" s="9">
        <f t="shared" ref="F5:F67" si="0">E5*0.6</f>
        <v>42.72</v>
      </c>
      <c r="G5" s="9">
        <v>80.400000000000006</v>
      </c>
      <c r="H5" s="10">
        <f>G5*0.4</f>
        <v>32.160000000000004</v>
      </c>
      <c r="I5" s="10">
        <f t="shared" ref="I5:I67" si="1">F5+H5</f>
        <v>74.88</v>
      </c>
    </row>
    <row r="6" spans="1:9" ht="15.75">
      <c r="A6" s="4">
        <v>3</v>
      </c>
      <c r="B6" s="5" t="s">
        <v>10</v>
      </c>
      <c r="C6" s="5" t="str">
        <f>"20200100106"</f>
        <v>20200100106</v>
      </c>
      <c r="D6" s="5">
        <v>16</v>
      </c>
      <c r="E6" s="9">
        <v>68.900000000000006</v>
      </c>
      <c r="F6" s="9">
        <f t="shared" si="0"/>
        <v>41.34</v>
      </c>
      <c r="G6" s="9">
        <v>75</v>
      </c>
      <c r="H6" s="10">
        <f>G6*0.4</f>
        <v>30</v>
      </c>
      <c r="I6" s="10">
        <f t="shared" si="1"/>
        <v>71.34</v>
      </c>
    </row>
    <row r="7" spans="1:9" ht="15.75">
      <c r="A7" s="4">
        <v>4</v>
      </c>
      <c r="B7" s="5" t="s">
        <v>10</v>
      </c>
      <c r="C7" s="5" t="str">
        <f>"20200100103"</f>
        <v>20200100103</v>
      </c>
      <c r="D7" s="5">
        <v>12</v>
      </c>
      <c r="E7" s="9">
        <v>68</v>
      </c>
      <c r="F7" s="9">
        <f t="shared" si="0"/>
        <v>40.799999999999997</v>
      </c>
      <c r="G7" s="9">
        <v>71.599999999999994</v>
      </c>
      <c r="H7" s="10">
        <f>G7*0.4</f>
        <v>28.64</v>
      </c>
      <c r="I7" s="10">
        <f t="shared" si="1"/>
        <v>69.44</v>
      </c>
    </row>
    <row r="8" spans="1:9" ht="15.75">
      <c r="A8" s="4">
        <v>5</v>
      </c>
      <c r="B8" s="5" t="s">
        <v>10</v>
      </c>
      <c r="C8" s="5" t="str">
        <f>"20200100107"</f>
        <v>20200100107</v>
      </c>
      <c r="D8" s="5">
        <v>11</v>
      </c>
      <c r="E8" s="9">
        <v>64.900000000000006</v>
      </c>
      <c r="F8" s="9">
        <f t="shared" si="0"/>
        <v>38.940000000000005</v>
      </c>
      <c r="G8" s="9">
        <v>75.400000000000006</v>
      </c>
      <c r="H8" s="10">
        <f>G8*0.4</f>
        <v>30.160000000000004</v>
      </c>
      <c r="I8" s="10">
        <f t="shared" si="1"/>
        <v>69.100000000000009</v>
      </c>
    </row>
    <row r="9" spans="1:9" ht="15.75">
      <c r="A9" s="4">
        <v>6</v>
      </c>
      <c r="B9" s="5" t="s">
        <v>10</v>
      </c>
      <c r="C9" s="5" t="str">
        <f>"20200100105"</f>
        <v>20200100105</v>
      </c>
      <c r="D9" s="7" t="s">
        <v>11</v>
      </c>
      <c r="E9" s="9">
        <v>63.8</v>
      </c>
      <c r="F9" s="9">
        <f t="shared" si="0"/>
        <v>38.279999999999994</v>
      </c>
      <c r="G9" s="9" t="s">
        <v>11</v>
      </c>
      <c r="H9" s="10">
        <v>0</v>
      </c>
      <c r="I9" s="10">
        <f t="shared" si="1"/>
        <v>38.279999999999994</v>
      </c>
    </row>
    <row r="10" spans="1:9" ht="15.75">
      <c r="A10" s="6">
        <v>7</v>
      </c>
      <c r="B10" s="5" t="s">
        <v>12</v>
      </c>
      <c r="C10" s="5" t="str">
        <f>"20200100307"</f>
        <v>20200100307</v>
      </c>
      <c r="D10" s="5">
        <v>1</v>
      </c>
      <c r="E10" s="9">
        <v>74.3</v>
      </c>
      <c r="F10" s="9">
        <f t="shared" si="0"/>
        <v>44.58</v>
      </c>
      <c r="G10" s="9">
        <v>78.599999999999994</v>
      </c>
      <c r="H10" s="10">
        <f t="shared" ref="H10:H33" si="2">G10*0.4</f>
        <v>31.439999999999998</v>
      </c>
      <c r="I10" s="10">
        <f t="shared" si="1"/>
        <v>76.02</v>
      </c>
    </row>
    <row r="11" spans="1:9" ht="15.75">
      <c r="A11" s="6">
        <v>8</v>
      </c>
      <c r="B11" s="5" t="s">
        <v>12</v>
      </c>
      <c r="C11" s="5" t="str">
        <f>"20200100225"</f>
        <v>20200100225</v>
      </c>
      <c r="D11" s="5">
        <v>9</v>
      </c>
      <c r="E11" s="9">
        <v>70.45</v>
      </c>
      <c r="F11" s="9">
        <f t="shared" si="0"/>
        <v>42.27</v>
      </c>
      <c r="G11" s="9">
        <v>74.2</v>
      </c>
      <c r="H11" s="10">
        <f t="shared" si="2"/>
        <v>29.680000000000003</v>
      </c>
      <c r="I11" s="10">
        <f t="shared" si="1"/>
        <v>71.95</v>
      </c>
    </row>
    <row r="12" spans="1:9" ht="15.75">
      <c r="A12" s="6">
        <v>9</v>
      </c>
      <c r="B12" s="5" t="s">
        <v>12</v>
      </c>
      <c r="C12" s="5" t="str">
        <f>"20200100230"</f>
        <v>20200100230</v>
      </c>
      <c r="D12" s="5">
        <v>2</v>
      </c>
      <c r="E12" s="9">
        <v>70.2</v>
      </c>
      <c r="F12" s="9">
        <f t="shared" si="0"/>
        <v>42.12</v>
      </c>
      <c r="G12" s="9">
        <v>78.599999999999994</v>
      </c>
      <c r="H12" s="10">
        <f t="shared" si="2"/>
        <v>31.439999999999998</v>
      </c>
      <c r="I12" s="10">
        <f t="shared" si="1"/>
        <v>73.56</v>
      </c>
    </row>
    <row r="13" spans="1:9" ht="15.75">
      <c r="A13" s="6">
        <v>10</v>
      </c>
      <c r="B13" s="5" t="s">
        <v>12</v>
      </c>
      <c r="C13" s="5" t="str">
        <f>"20200100121"</f>
        <v>20200100121</v>
      </c>
      <c r="D13" s="5">
        <v>18</v>
      </c>
      <c r="E13" s="9">
        <v>68.150000000000006</v>
      </c>
      <c r="F13" s="9">
        <f t="shared" si="0"/>
        <v>40.89</v>
      </c>
      <c r="G13" s="9">
        <v>75</v>
      </c>
      <c r="H13" s="10">
        <f t="shared" si="2"/>
        <v>30</v>
      </c>
      <c r="I13" s="10">
        <f t="shared" si="1"/>
        <v>70.89</v>
      </c>
    </row>
    <row r="14" spans="1:9" ht="15.75">
      <c r="A14" s="6">
        <v>11</v>
      </c>
      <c r="B14" s="5" t="s">
        <v>12</v>
      </c>
      <c r="C14" s="5" t="str">
        <f>"20200100311"</f>
        <v>20200100311</v>
      </c>
      <c r="D14" s="5">
        <v>20</v>
      </c>
      <c r="E14" s="9">
        <v>66.95</v>
      </c>
      <c r="F14" s="9">
        <f t="shared" si="0"/>
        <v>40.17</v>
      </c>
      <c r="G14" s="9">
        <v>74.2</v>
      </c>
      <c r="H14" s="10">
        <f t="shared" si="2"/>
        <v>29.680000000000003</v>
      </c>
      <c r="I14" s="10">
        <f t="shared" si="1"/>
        <v>69.850000000000009</v>
      </c>
    </row>
    <row r="15" spans="1:9" ht="15.75">
      <c r="A15" s="6">
        <v>12</v>
      </c>
      <c r="B15" s="5" t="s">
        <v>12</v>
      </c>
      <c r="C15" s="8" t="str">
        <f>"20200100219"</f>
        <v>20200100219</v>
      </c>
      <c r="D15" s="5">
        <v>3</v>
      </c>
      <c r="E15" s="9">
        <v>65.25</v>
      </c>
      <c r="F15" s="9">
        <f t="shared" si="0"/>
        <v>39.15</v>
      </c>
      <c r="G15" s="9">
        <v>74.8</v>
      </c>
      <c r="H15" s="10">
        <f t="shared" si="2"/>
        <v>29.92</v>
      </c>
      <c r="I15" s="10">
        <f t="shared" si="1"/>
        <v>69.069999999999993</v>
      </c>
    </row>
    <row r="16" spans="1:9" ht="15.75">
      <c r="A16" s="6">
        <v>13</v>
      </c>
      <c r="B16" s="5" t="s">
        <v>13</v>
      </c>
      <c r="C16" s="5" t="str">
        <f>"20200100322"</f>
        <v>20200100322</v>
      </c>
      <c r="D16" s="5">
        <v>14</v>
      </c>
      <c r="E16" s="9">
        <v>73.25</v>
      </c>
      <c r="F16" s="9">
        <f t="shared" si="0"/>
        <v>43.949999999999996</v>
      </c>
      <c r="G16" s="9">
        <v>73.2</v>
      </c>
      <c r="H16" s="10">
        <f t="shared" si="2"/>
        <v>29.28</v>
      </c>
      <c r="I16" s="10">
        <f t="shared" si="1"/>
        <v>73.22999999999999</v>
      </c>
    </row>
    <row r="17" spans="1:9" ht="15.75">
      <c r="A17" s="6">
        <v>14</v>
      </c>
      <c r="B17" s="5" t="s">
        <v>13</v>
      </c>
      <c r="C17" s="5" t="str">
        <f>"20200100327"</f>
        <v>20200100327</v>
      </c>
      <c r="D17" s="5">
        <v>10</v>
      </c>
      <c r="E17" s="9">
        <v>66.599999999999994</v>
      </c>
      <c r="F17" s="9">
        <f t="shared" si="0"/>
        <v>39.959999999999994</v>
      </c>
      <c r="G17" s="9">
        <v>78.599999999999994</v>
      </c>
      <c r="H17" s="10">
        <f t="shared" si="2"/>
        <v>31.439999999999998</v>
      </c>
      <c r="I17" s="10">
        <f t="shared" si="1"/>
        <v>71.399999999999991</v>
      </c>
    </row>
    <row r="18" spans="1:9" ht="15.75">
      <c r="A18" s="6">
        <v>15</v>
      </c>
      <c r="B18" s="5" t="s">
        <v>13</v>
      </c>
      <c r="C18" s="5" t="str">
        <f>"20200100326"</f>
        <v>20200100326</v>
      </c>
      <c r="D18" s="5">
        <v>8</v>
      </c>
      <c r="E18" s="9">
        <v>64.599999999999994</v>
      </c>
      <c r="F18" s="9">
        <f t="shared" si="0"/>
        <v>38.76</v>
      </c>
      <c r="G18" s="9">
        <v>74.599999999999994</v>
      </c>
      <c r="H18" s="10">
        <f t="shared" si="2"/>
        <v>29.84</v>
      </c>
      <c r="I18" s="10">
        <f t="shared" si="1"/>
        <v>68.599999999999994</v>
      </c>
    </row>
    <row r="19" spans="1:9" ht="15.75">
      <c r="A19" s="6">
        <v>16</v>
      </c>
      <c r="B19" s="5" t="s">
        <v>13</v>
      </c>
      <c r="C19" s="5" t="str">
        <f>"20200100321"</f>
        <v>20200100321</v>
      </c>
      <c r="D19" s="5">
        <v>17</v>
      </c>
      <c r="E19" s="9">
        <v>64.55</v>
      </c>
      <c r="F19" s="9">
        <f t="shared" si="0"/>
        <v>38.729999999999997</v>
      </c>
      <c r="G19" s="9">
        <v>73.400000000000006</v>
      </c>
      <c r="H19" s="10">
        <f t="shared" si="2"/>
        <v>29.360000000000003</v>
      </c>
      <c r="I19" s="10">
        <f t="shared" si="1"/>
        <v>68.09</v>
      </c>
    </row>
    <row r="20" spans="1:9" ht="15.75">
      <c r="A20" s="6">
        <v>17</v>
      </c>
      <c r="B20" s="5" t="s">
        <v>13</v>
      </c>
      <c r="C20" s="5" t="str">
        <f>"20200100325"</f>
        <v>20200100325</v>
      </c>
      <c r="D20" s="5">
        <v>13</v>
      </c>
      <c r="E20" s="9">
        <v>63.35</v>
      </c>
      <c r="F20" s="9">
        <f t="shared" si="0"/>
        <v>38.01</v>
      </c>
      <c r="G20" s="9">
        <v>75.400000000000006</v>
      </c>
      <c r="H20" s="10">
        <f t="shared" si="2"/>
        <v>30.160000000000004</v>
      </c>
      <c r="I20" s="10">
        <f t="shared" si="1"/>
        <v>68.17</v>
      </c>
    </row>
    <row r="21" spans="1:9" ht="15.75">
      <c r="A21" s="6">
        <v>18</v>
      </c>
      <c r="B21" s="8" t="s">
        <v>13</v>
      </c>
      <c r="C21" s="8" t="str">
        <f>"20200100320"</f>
        <v>20200100320</v>
      </c>
      <c r="D21" s="5">
        <v>6</v>
      </c>
      <c r="E21" s="9">
        <v>63.15</v>
      </c>
      <c r="F21" s="9">
        <f t="shared" si="0"/>
        <v>37.89</v>
      </c>
      <c r="G21" s="9">
        <v>72.8</v>
      </c>
      <c r="H21" s="10">
        <f t="shared" si="2"/>
        <v>29.12</v>
      </c>
      <c r="I21" s="10">
        <f t="shared" si="1"/>
        <v>67.010000000000005</v>
      </c>
    </row>
    <row r="22" spans="1:9" ht="15.75">
      <c r="A22" s="6">
        <v>19</v>
      </c>
      <c r="B22" s="5" t="s">
        <v>14</v>
      </c>
      <c r="C22" s="5" t="str">
        <f>"20200100420"</f>
        <v>20200100420</v>
      </c>
      <c r="D22" s="5">
        <v>19</v>
      </c>
      <c r="E22" s="9">
        <v>72</v>
      </c>
      <c r="F22" s="9">
        <f t="shared" si="0"/>
        <v>43.199999999999996</v>
      </c>
      <c r="G22" s="9">
        <v>77.8</v>
      </c>
      <c r="H22" s="10">
        <f t="shared" si="2"/>
        <v>31.12</v>
      </c>
      <c r="I22" s="10">
        <f t="shared" si="1"/>
        <v>74.319999999999993</v>
      </c>
    </row>
    <row r="23" spans="1:9" ht="15.75">
      <c r="A23" s="6">
        <v>20</v>
      </c>
      <c r="B23" s="5" t="s">
        <v>14</v>
      </c>
      <c r="C23" s="5" t="str">
        <f>"20200100507"</f>
        <v>20200100507</v>
      </c>
      <c r="D23" s="5">
        <v>5</v>
      </c>
      <c r="E23" s="9">
        <v>70.75</v>
      </c>
      <c r="F23" s="9">
        <f t="shared" si="0"/>
        <v>42.449999999999996</v>
      </c>
      <c r="G23" s="9">
        <v>77.599999999999994</v>
      </c>
      <c r="H23" s="10">
        <f t="shared" si="2"/>
        <v>31.04</v>
      </c>
      <c r="I23" s="10">
        <f t="shared" si="1"/>
        <v>73.489999999999995</v>
      </c>
    </row>
    <row r="24" spans="1:9" ht="15.75">
      <c r="A24" s="6">
        <v>21</v>
      </c>
      <c r="B24" s="5" t="s">
        <v>14</v>
      </c>
      <c r="C24" s="5" t="str">
        <f>"20200100416"</f>
        <v>20200100416</v>
      </c>
      <c r="D24" s="5">
        <v>7</v>
      </c>
      <c r="E24" s="9">
        <v>69.650000000000006</v>
      </c>
      <c r="F24" s="9">
        <f t="shared" si="0"/>
        <v>41.79</v>
      </c>
      <c r="G24" s="9">
        <v>80.599999999999994</v>
      </c>
      <c r="H24" s="10">
        <f t="shared" si="2"/>
        <v>32.24</v>
      </c>
      <c r="I24" s="10">
        <f t="shared" si="1"/>
        <v>74.03</v>
      </c>
    </row>
    <row r="25" spans="1:9" ht="15.75">
      <c r="A25" s="6">
        <v>22</v>
      </c>
      <c r="B25" s="5" t="s">
        <v>15</v>
      </c>
      <c r="C25" s="5" t="str">
        <f>"20200100607"</f>
        <v>20200100607</v>
      </c>
      <c r="D25" s="5">
        <v>18</v>
      </c>
      <c r="E25" s="9">
        <v>73.900000000000006</v>
      </c>
      <c r="F25" s="9">
        <f t="shared" si="0"/>
        <v>44.34</v>
      </c>
      <c r="G25" s="9">
        <v>77.8</v>
      </c>
      <c r="H25" s="10">
        <f t="shared" si="2"/>
        <v>31.12</v>
      </c>
      <c r="I25" s="10">
        <f t="shared" si="1"/>
        <v>75.460000000000008</v>
      </c>
    </row>
    <row r="26" spans="1:9" ht="15.75">
      <c r="A26" s="6">
        <v>23</v>
      </c>
      <c r="B26" s="5" t="s">
        <v>15</v>
      </c>
      <c r="C26" s="5" t="str">
        <f>"20200100604"</f>
        <v>20200100604</v>
      </c>
      <c r="D26" s="5">
        <v>17</v>
      </c>
      <c r="E26" s="9">
        <v>70.900000000000006</v>
      </c>
      <c r="F26" s="9">
        <f t="shared" si="0"/>
        <v>42.54</v>
      </c>
      <c r="G26" s="9">
        <v>79.8</v>
      </c>
      <c r="H26" s="10">
        <f t="shared" si="2"/>
        <v>31.92</v>
      </c>
      <c r="I26" s="10">
        <f t="shared" si="1"/>
        <v>74.460000000000008</v>
      </c>
    </row>
    <row r="27" spans="1:9" ht="15.75">
      <c r="A27" s="6">
        <v>24</v>
      </c>
      <c r="B27" s="5" t="s">
        <v>15</v>
      </c>
      <c r="C27" s="5" t="str">
        <f>"20200100609"</f>
        <v>20200100609</v>
      </c>
      <c r="D27" s="5">
        <v>12</v>
      </c>
      <c r="E27" s="9">
        <v>70.55</v>
      </c>
      <c r="F27" s="9">
        <f t="shared" si="0"/>
        <v>42.33</v>
      </c>
      <c r="G27" s="9">
        <v>81.599999999999994</v>
      </c>
      <c r="H27" s="10">
        <f t="shared" si="2"/>
        <v>32.64</v>
      </c>
      <c r="I27" s="10">
        <f t="shared" si="1"/>
        <v>74.97</v>
      </c>
    </row>
    <row r="28" spans="1:9" ht="15.75">
      <c r="A28" s="6">
        <v>25</v>
      </c>
      <c r="B28" s="5" t="s">
        <v>16</v>
      </c>
      <c r="C28" s="5" t="str">
        <f>"20200100627"</f>
        <v>20200100627</v>
      </c>
      <c r="D28" s="5">
        <v>15</v>
      </c>
      <c r="E28" s="9">
        <v>75.45</v>
      </c>
      <c r="F28" s="9">
        <f t="shared" si="0"/>
        <v>45.27</v>
      </c>
      <c r="G28" s="9">
        <v>78.2</v>
      </c>
      <c r="H28" s="10">
        <f t="shared" si="2"/>
        <v>31.28</v>
      </c>
      <c r="I28" s="10">
        <f t="shared" si="1"/>
        <v>76.550000000000011</v>
      </c>
    </row>
    <row r="29" spans="1:9" ht="15.75">
      <c r="A29" s="6">
        <v>26</v>
      </c>
      <c r="B29" s="5" t="s">
        <v>16</v>
      </c>
      <c r="C29" s="5" t="str">
        <f>"20200100617"</f>
        <v>20200100617</v>
      </c>
      <c r="D29" s="5">
        <v>19</v>
      </c>
      <c r="E29" s="9">
        <v>70.400000000000006</v>
      </c>
      <c r="F29" s="9">
        <f t="shared" si="0"/>
        <v>42.24</v>
      </c>
      <c r="G29" s="9">
        <v>72.599999999999994</v>
      </c>
      <c r="H29" s="10">
        <f t="shared" si="2"/>
        <v>29.04</v>
      </c>
      <c r="I29" s="10">
        <f t="shared" si="1"/>
        <v>71.28</v>
      </c>
    </row>
    <row r="30" spans="1:9" ht="15.75">
      <c r="A30" s="6">
        <v>27</v>
      </c>
      <c r="B30" s="5" t="s">
        <v>16</v>
      </c>
      <c r="C30" s="5" t="str">
        <f>"20200100611"</f>
        <v>20200100611</v>
      </c>
      <c r="D30" s="5">
        <v>13</v>
      </c>
      <c r="E30" s="9">
        <v>70.05</v>
      </c>
      <c r="F30" s="9">
        <f t="shared" si="0"/>
        <v>42.029999999999994</v>
      </c>
      <c r="G30" s="9">
        <v>75.599999999999994</v>
      </c>
      <c r="H30" s="10">
        <f t="shared" si="2"/>
        <v>30.24</v>
      </c>
      <c r="I30" s="10">
        <f t="shared" si="1"/>
        <v>72.27</v>
      </c>
    </row>
    <row r="31" spans="1:9" ht="15.75">
      <c r="A31" s="6">
        <v>28</v>
      </c>
      <c r="B31" s="5" t="s">
        <v>17</v>
      </c>
      <c r="C31" s="5" t="str">
        <f>"20200100706"</f>
        <v>20200100706</v>
      </c>
      <c r="D31" s="5">
        <v>9</v>
      </c>
      <c r="E31" s="9">
        <v>69.3</v>
      </c>
      <c r="F31" s="9">
        <f t="shared" si="0"/>
        <v>41.58</v>
      </c>
      <c r="G31" s="9">
        <v>77.2</v>
      </c>
      <c r="H31" s="10">
        <f t="shared" si="2"/>
        <v>30.880000000000003</v>
      </c>
      <c r="I31" s="10">
        <f t="shared" si="1"/>
        <v>72.460000000000008</v>
      </c>
    </row>
    <row r="32" spans="1:9" ht="15.75">
      <c r="A32" s="6">
        <v>29</v>
      </c>
      <c r="B32" s="5" t="s">
        <v>17</v>
      </c>
      <c r="C32" s="5" t="str">
        <f>"20200100711"</f>
        <v>20200100711</v>
      </c>
      <c r="D32" s="5">
        <v>14</v>
      </c>
      <c r="E32" s="9">
        <v>67.2</v>
      </c>
      <c r="F32" s="9">
        <f t="shared" si="0"/>
        <v>40.32</v>
      </c>
      <c r="G32" s="9">
        <v>75.599999999999994</v>
      </c>
      <c r="H32" s="10">
        <f t="shared" si="2"/>
        <v>30.24</v>
      </c>
      <c r="I32" s="10">
        <f t="shared" si="1"/>
        <v>70.56</v>
      </c>
    </row>
    <row r="33" spans="1:9" ht="15.75">
      <c r="A33" s="6">
        <v>30</v>
      </c>
      <c r="B33" s="5" t="s">
        <v>17</v>
      </c>
      <c r="C33" s="5" t="str">
        <f>"20200100705"</f>
        <v>20200100705</v>
      </c>
      <c r="D33" s="5">
        <v>11</v>
      </c>
      <c r="E33" s="9">
        <v>66.95</v>
      </c>
      <c r="F33" s="9">
        <f t="shared" si="0"/>
        <v>40.17</v>
      </c>
      <c r="G33" s="9">
        <v>76.400000000000006</v>
      </c>
      <c r="H33" s="10">
        <f t="shared" si="2"/>
        <v>30.560000000000002</v>
      </c>
      <c r="I33" s="10">
        <f t="shared" si="1"/>
        <v>70.73</v>
      </c>
    </row>
    <row r="34" spans="1:9" ht="15.75">
      <c r="A34" s="6">
        <v>31</v>
      </c>
      <c r="B34" s="5" t="s">
        <v>17</v>
      </c>
      <c r="C34" s="5" t="str">
        <f>"20200100712"</f>
        <v>20200100712</v>
      </c>
      <c r="D34" s="7" t="s">
        <v>11</v>
      </c>
      <c r="E34" s="9">
        <v>66.3</v>
      </c>
      <c r="F34" s="9">
        <f t="shared" si="0"/>
        <v>39.779999999999994</v>
      </c>
      <c r="G34" s="9" t="s">
        <v>11</v>
      </c>
      <c r="H34" s="10">
        <v>0</v>
      </c>
      <c r="I34" s="10">
        <f t="shared" si="1"/>
        <v>39.779999999999994</v>
      </c>
    </row>
    <row r="35" spans="1:9" ht="15.75">
      <c r="A35" s="6">
        <v>32</v>
      </c>
      <c r="B35" s="5" t="s">
        <v>17</v>
      </c>
      <c r="C35" s="5" t="str">
        <f>"20200100708"</f>
        <v>20200100708</v>
      </c>
      <c r="D35" s="5">
        <v>3</v>
      </c>
      <c r="E35" s="9">
        <v>65.900000000000006</v>
      </c>
      <c r="F35" s="9">
        <f t="shared" si="0"/>
        <v>39.54</v>
      </c>
      <c r="G35" s="9">
        <v>77.2</v>
      </c>
      <c r="H35" s="10">
        <f t="shared" ref="H35:H42" si="3">G35*0.4</f>
        <v>30.880000000000003</v>
      </c>
      <c r="I35" s="10">
        <f t="shared" si="1"/>
        <v>70.42</v>
      </c>
    </row>
    <row r="36" spans="1:9" ht="15.75">
      <c r="A36" s="6">
        <v>33</v>
      </c>
      <c r="B36" s="5" t="s">
        <v>17</v>
      </c>
      <c r="C36" s="5" t="str">
        <f>"20200100710"</f>
        <v>20200100710</v>
      </c>
      <c r="D36" s="5">
        <v>16</v>
      </c>
      <c r="E36" s="9">
        <v>62.15</v>
      </c>
      <c r="F36" s="9">
        <f t="shared" si="0"/>
        <v>37.29</v>
      </c>
      <c r="G36" s="9">
        <v>76.400000000000006</v>
      </c>
      <c r="H36" s="10">
        <f t="shared" si="3"/>
        <v>30.560000000000002</v>
      </c>
      <c r="I36" s="10">
        <f t="shared" si="1"/>
        <v>67.849999999999994</v>
      </c>
    </row>
    <row r="37" spans="1:9" ht="15.75">
      <c r="A37" s="6">
        <v>34</v>
      </c>
      <c r="B37" s="5" t="s">
        <v>18</v>
      </c>
      <c r="C37" s="5" t="str">
        <f>"20200100728"</f>
        <v>20200100728</v>
      </c>
      <c r="D37" s="5">
        <v>1</v>
      </c>
      <c r="E37" s="9">
        <v>76.3</v>
      </c>
      <c r="F37" s="9">
        <f t="shared" si="0"/>
        <v>45.779999999999994</v>
      </c>
      <c r="G37" s="9">
        <v>77.8</v>
      </c>
      <c r="H37" s="10">
        <f t="shared" si="3"/>
        <v>31.12</v>
      </c>
      <c r="I37" s="10">
        <f t="shared" si="1"/>
        <v>76.899999999999991</v>
      </c>
    </row>
    <row r="38" spans="1:9" ht="15.75">
      <c r="A38" s="6">
        <v>35</v>
      </c>
      <c r="B38" s="5" t="s">
        <v>18</v>
      </c>
      <c r="C38" s="5" t="str">
        <f>"20200100809"</f>
        <v>20200100809</v>
      </c>
      <c r="D38" s="5">
        <v>10</v>
      </c>
      <c r="E38" s="9">
        <v>71.650000000000006</v>
      </c>
      <c r="F38" s="9">
        <f t="shared" si="0"/>
        <v>42.99</v>
      </c>
      <c r="G38" s="9">
        <v>79.8</v>
      </c>
      <c r="H38" s="10">
        <f t="shared" si="3"/>
        <v>31.92</v>
      </c>
      <c r="I38" s="10">
        <f t="shared" si="1"/>
        <v>74.91</v>
      </c>
    </row>
    <row r="39" spans="1:9" ht="15.75">
      <c r="A39" s="6">
        <v>36</v>
      </c>
      <c r="B39" s="5" t="s">
        <v>18</v>
      </c>
      <c r="C39" s="5" t="str">
        <f>"20200100810"</f>
        <v>20200100810</v>
      </c>
      <c r="D39" s="5">
        <v>8</v>
      </c>
      <c r="E39" s="9">
        <v>69.900000000000006</v>
      </c>
      <c r="F39" s="9">
        <f t="shared" si="0"/>
        <v>41.940000000000005</v>
      </c>
      <c r="G39" s="9">
        <v>75.599999999999994</v>
      </c>
      <c r="H39" s="10">
        <f t="shared" si="3"/>
        <v>30.24</v>
      </c>
      <c r="I39" s="10">
        <f t="shared" si="1"/>
        <v>72.180000000000007</v>
      </c>
    </row>
    <row r="40" spans="1:9" ht="15.75">
      <c r="A40" s="6">
        <v>37</v>
      </c>
      <c r="B40" s="5" t="s">
        <v>19</v>
      </c>
      <c r="C40" s="5" t="str">
        <f>"20200100821"</f>
        <v>20200100821</v>
      </c>
      <c r="D40" s="5">
        <v>21</v>
      </c>
      <c r="E40" s="9">
        <v>67.75</v>
      </c>
      <c r="F40" s="9">
        <f t="shared" si="0"/>
        <v>40.65</v>
      </c>
      <c r="G40" s="9">
        <v>77.400000000000006</v>
      </c>
      <c r="H40" s="10">
        <f t="shared" si="3"/>
        <v>30.960000000000004</v>
      </c>
      <c r="I40" s="10">
        <f t="shared" si="1"/>
        <v>71.61</v>
      </c>
    </row>
    <row r="41" spans="1:9" ht="15.75">
      <c r="A41" s="6">
        <v>38</v>
      </c>
      <c r="B41" s="5" t="s">
        <v>19</v>
      </c>
      <c r="C41" s="5" t="str">
        <f>"20200100820"</f>
        <v>20200100820</v>
      </c>
      <c r="D41" s="5">
        <v>7</v>
      </c>
      <c r="E41" s="9">
        <v>66</v>
      </c>
      <c r="F41" s="9">
        <f t="shared" si="0"/>
        <v>39.6</v>
      </c>
      <c r="G41" s="9">
        <v>77.8</v>
      </c>
      <c r="H41" s="10">
        <f t="shared" si="3"/>
        <v>31.12</v>
      </c>
      <c r="I41" s="10">
        <f t="shared" si="1"/>
        <v>70.72</v>
      </c>
    </row>
    <row r="42" spans="1:9" ht="15.75">
      <c r="A42" s="6">
        <v>39</v>
      </c>
      <c r="B42" s="5" t="s">
        <v>19</v>
      </c>
      <c r="C42" s="5" t="str">
        <f>"20200100818"</f>
        <v>20200100818</v>
      </c>
      <c r="D42" s="5">
        <v>6</v>
      </c>
      <c r="E42" s="9">
        <v>59.25</v>
      </c>
      <c r="F42" s="9">
        <f t="shared" si="0"/>
        <v>35.549999999999997</v>
      </c>
      <c r="G42" s="9">
        <v>75.599999999999994</v>
      </c>
      <c r="H42" s="10">
        <f t="shared" si="3"/>
        <v>30.24</v>
      </c>
      <c r="I42" s="10">
        <f t="shared" si="1"/>
        <v>65.789999999999992</v>
      </c>
    </row>
    <row r="43" spans="1:9" ht="15.75">
      <c r="A43" s="6">
        <v>40</v>
      </c>
      <c r="B43" s="5" t="s">
        <v>20</v>
      </c>
      <c r="C43" s="5" t="str">
        <f>"20200100823"</f>
        <v>20200100823</v>
      </c>
      <c r="D43" s="5" t="s">
        <v>11</v>
      </c>
      <c r="E43" s="9">
        <v>51.95</v>
      </c>
      <c r="F43" s="9">
        <f t="shared" si="0"/>
        <v>31.17</v>
      </c>
      <c r="G43" s="9" t="s">
        <v>11</v>
      </c>
      <c r="H43" s="10">
        <v>0</v>
      </c>
      <c r="I43" s="10">
        <f t="shared" si="1"/>
        <v>31.17</v>
      </c>
    </row>
    <row r="44" spans="1:9" ht="15.75">
      <c r="A44" s="6">
        <v>41</v>
      </c>
      <c r="B44" s="5" t="s">
        <v>21</v>
      </c>
      <c r="C44" s="5" t="str">
        <f>"20200100827"</f>
        <v>20200100827</v>
      </c>
      <c r="D44" s="5">
        <v>20</v>
      </c>
      <c r="E44" s="9">
        <v>66.3</v>
      </c>
      <c r="F44" s="9">
        <f t="shared" si="0"/>
        <v>39.779999999999994</v>
      </c>
      <c r="G44" s="9">
        <v>78.8</v>
      </c>
      <c r="H44" s="10">
        <f t="shared" ref="H44:H50" si="4">G44*0.4</f>
        <v>31.52</v>
      </c>
      <c r="I44" s="10">
        <f t="shared" si="1"/>
        <v>71.3</v>
      </c>
    </row>
    <row r="45" spans="1:9" ht="15.75">
      <c r="A45" s="6">
        <v>42</v>
      </c>
      <c r="B45" s="5" t="s">
        <v>21</v>
      </c>
      <c r="C45" s="5" t="str">
        <f>"20200100826"</f>
        <v>20200100826</v>
      </c>
      <c r="D45" s="5">
        <v>2</v>
      </c>
      <c r="E45" s="9">
        <v>66.25</v>
      </c>
      <c r="F45" s="9">
        <f t="shared" si="0"/>
        <v>39.75</v>
      </c>
      <c r="G45" s="9">
        <v>79.599999999999994</v>
      </c>
      <c r="H45" s="10">
        <f t="shared" si="4"/>
        <v>31.84</v>
      </c>
      <c r="I45" s="10">
        <f t="shared" si="1"/>
        <v>71.59</v>
      </c>
    </row>
    <row r="46" spans="1:9" ht="15.75">
      <c r="A46" s="6">
        <v>43</v>
      </c>
      <c r="B46" s="5" t="s">
        <v>22</v>
      </c>
      <c r="C46" s="5" t="str">
        <f>"20200100903"</f>
        <v>20200100903</v>
      </c>
      <c r="D46" s="5">
        <v>8</v>
      </c>
      <c r="E46" s="9">
        <v>68.5</v>
      </c>
      <c r="F46" s="9">
        <f t="shared" si="0"/>
        <v>41.1</v>
      </c>
      <c r="G46" s="9">
        <v>79.8</v>
      </c>
      <c r="H46" s="10">
        <f t="shared" si="4"/>
        <v>31.92</v>
      </c>
      <c r="I46" s="10">
        <f t="shared" si="1"/>
        <v>73.02000000000001</v>
      </c>
    </row>
    <row r="47" spans="1:9" ht="15.75">
      <c r="A47" s="6">
        <v>44</v>
      </c>
      <c r="B47" s="5" t="s">
        <v>22</v>
      </c>
      <c r="C47" s="5" t="str">
        <f>"20200100829"</f>
        <v>20200100829</v>
      </c>
      <c r="D47" s="5">
        <v>1</v>
      </c>
      <c r="E47" s="9">
        <v>63.8</v>
      </c>
      <c r="F47" s="9">
        <f t="shared" si="0"/>
        <v>38.279999999999994</v>
      </c>
      <c r="G47" s="9">
        <v>78</v>
      </c>
      <c r="H47" s="10">
        <f t="shared" si="4"/>
        <v>31.200000000000003</v>
      </c>
      <c r="I47" s="10">
        <f t="shared" si="1"/>
        <v>69.47999999999999</v>
      </c>
    </row>
    <row r="48" spans="1:9" ht="15.75">
      <c r="A48" s="6">
        <v>45</v>
      </c>
      <c r="B48" s="5" t="s">
        <v>22</v>
      </c>
      <c r="C48" s="5" t="str">
        <f>"20200100828"</f>
        <v>20200100828</v>
      </c>
      <c r="D48" s="5">
        <v>15</v>
      </c>
      <c r="E48" s="9">
        <v>62.7</v>
      </c>
      <c r="F48" s="9">
        <f t="shared" si="0"/>
        <v>37.619999999999997</v>
      </c>
      <c r="G48" s="9">
        <v>79.42</v>
      </c>
      <c r="H48" s="10">
        <f t="shared" si="4"/>
        <v>31.768000000000001</v>
      </c>
      <c r="I48" s="10">
        <f t="shared" si="1"/>
        <v>69.388000000000005</v>
      </c>
    </row>
    <row r="49" spans="1:9" ht="15.75">
      <c r="A49" s="6">
        <v>46</v>
      </c>
      <c r="B49" s="5" t="s">
        <v>23</v>
      </c>
      <c r="C49" s="5" t="str">
        <f>"20200100913"</f>
        <v>20200100913</v>
      </c>
      <c r="D49" s="5">
        <v>19</v>
      </c>
      <c r="E49" s="9">
        <v>68.7</v>
      </c>
      <c r="F49" s="9">
        <f t="shared" si="0"/>
        <v>41.22</v>
      </c>
      <c r="G49" s="9">
        <v>77.099999999999994</v>
      </c>
      <c r="H49" s="10">
        <f t="shared" si="4"/>
        <v>30.84</v>
      </c>
      <c r="I49" s="10">
        <f t="shared" si="1"/>
        <v>72.06</v>
      </c>
    </row>
    <row r="50" spans="1:9" ht="15.75">
      <c r="A50" s="6">
        <v>47</v>
      </c>
      <c r="B50" s="5" t="s">
        <v>23</v>
      </c>
      <c r="C50" s="5" t="str">
        <f>"20200100911"</f>
        <v>20200100911</v>
      </c>
      <c r="D50" s="5">
        <v>3</v>
      </c>
      <c r="E50" s="9">
        <v>65.400000000000006</v>
      </c>
      <c r="F50" s="9">
        <f t="shared" si="0"/>
        <v>39.24</v>
      </c>
      <c r="G50" s="9">
        <v>81.78</v>
      </c>
      <c r="H50" s="10">
        <f t="shared" si="4"/>
        <v>32.712000000000003</v>
      </c>
      <c r="I50" s="10">
        <f t="shared" si="1"/>
        <v>71.951999999999998</v>
      </c>
    </row>
    <row r="51" spans="1:9" ht="15.75">
      <c r="A51" s="6">
        <v>48</v>
      </c>
      <c r="B51" s="5" t="s">
        <v>23</v>
      </c>
      <c r="C51" s="5" t="str">
        <f>"20200100908"</f>
        <v>20200100908</v>
      </c>
      <c r="D51" s="5">
        <v>4</v>
      </c>
      <c r="E51" s="9">
        <v>64.599999999999994</v>
      </c>
      <c r="F51" s="9">
        <f t="shared" si="0"/>
        <v>38.76</v>
      </c>
      <c r="G51" s="9" t="s">
        <v>11</v>
      </c>
      <c r="H51" s="10">
        <v>0</v>
      </c>
      <c r="I51" s="10">
        <f t="shared" si="1"/>
        <v>38.76</v>
      </c>
    </row>
    <row r="52" spans="1:9" ht="15.75">
      <c r="A52" s="6">
        <v>49</v>
      </c>
      <c r="B52" s="5" t="s">
        <v>23</v>
      </c>
      <c r="C52" s="5" t="str">
        <f>"20200100909"</f>
        <v>20200100909</v>
      </c>
      <c r="D52" s="5">
        <v>21</v>
      </c>
      <c r="E52" s="9">
        <v>64</v>
      </c>
      <c r="F52" s="9">
        <f t="shared" si="0"/>
        <v>38.4</v>
      </c>
      <c r="G52" s="9">
        <v>81.2</v>
      </c>
      <c r="H52" s="10">
        <f t="shared" ref="H52:H67" si="5">G52*0.4</f>
        <v>32.480000000000004</v>
      </c>
      <c r="I52" s="10">
        <f t="shared" si="1"/>
        <v>70.88</v>
      </c>
    </row>
    <row r="53" spans="1:9" ht="15.75">
      <c r="A53" s="6">
        <v>50</v>
      </c>
      <c r="B53" s="5" t="s">
        <v>23</v>
      </c>
      <c r="C53" s="5" t="str">
        <f>"20200100904"</f>
        <v>20200100904</v>
      </c>
      <c r="D53" s="5">
        <v>12</v>
      </c>
      <c r="E53" s="9">
        <v>63.75</v>
      </c>
      <c r="F53" s="9">
        <f t="shared" si="0"/>
        <v>38.25</v>
      </c>
      <c r="G53" s="9">
        <v>74.099999999999994</v>
      </c>
      <c r="H53" s="10">
        <f t="shared" si="5"/>
        <v>29.64</v>
      </c>
      <c r="I53" s="10">
        <f t="shared" si="1"/>
        <v>67.89</v>
      </c>
    </row>
    <row r="54" spans="1:9" ht="15.75">
      <c r="A54" s="6">
        <v>51</v>
      </c>
      <c r="B54" s="5" t="s">
        <v>23</v>
      </c>
      <c r="C54" s="5" t="str">
        <f>"20200100916"</f>
        <v>20200100916</v>
      </c>
      <c r="D54" s="5">
        <v>17</v>
      </c>
      <c r="E54" s="9">
        <v>62.15</v>
      </c>
      <c r="F54" s="9">
        <f t="shared" si="0"/>
        <v>37.29</v>
      </c>
      <c r="G54" s="9">
        <v>78.14</v>
      </c>
      <c r="H54" s="10">
        <f t="shared" si="5"/>
        <v>31.256</v>
      </c>
      <c r="I54" s="10">
        <f t="shared" si="1"/>
        <v>68.545999999999992</v>
      </c>
    </row>
    <row r="55" spans="1:9" ht="15.75">
      <c r="A55" s="6">
        <v>52</v>
      </c>
      <c r="B55" s="5" t="s">
        <v>24</v>
      </c>
      <c r="C55" s="5" t="str">
        <f>"20200100919"</f>
        <v>20200100919</v>
      </c>
      <c r="D55" s="5">
        <v>16</v>
      </c>
      <c r="E55" s="9">
        <v>70.5</v>
      </c>
      <c r="F55" s="9">
        <f t="shared" si="0"/>
        <v>42.3</v>
      </c>
      <c r="G55" s="9">
        <v>79.760000000000005</v>
      </c>
      <c r="H55" s="10">
        <f t="shared" si="5"/>
        <v>31.904000000000003</v>
      </c>
      <c r="I55" s="10">
        <f t="shared" si="1"/>
        <v>74.204000000000008</v>
      </c>
    </row>
    <row r="56" spans="1:9" ht="15.75">
      <c r="A56" s="6">
        <v>53</v>
      </c>
      <c r="B56" s="5" t="s">
        <v>24</v>
      </c>
      <c r="C56" s="5" t="str">
        <f>"20200100923"</f>
        <v>20200100923</v>
      </c>
      <c r="D56" s="5">
        <v>2</v>
      </c>
      <c r="E56" s="9">
        <v>61.6</v>
      </c>
      <c r="F56" s="9">
        <f t="shared" si="0"/>
        <v>36.96</v>
      </c>
      <c r="G56" s="9">
        <v>77.84</v>
      </c>
      <c r="H56" s="10">
        <f t="shared" si="5"/>
        <v>31.136000000000003</v>
      </c>
      <c r="I56" s="10">
        <f t="shared" si="1"/>
        <v>68.096000000000004</v>
      </c>
    </row>
    <row r="57" spans="1:9" ht="15.75">
      <c r="A57" s="6">
        <v>54</v>
      </c>
      <c r="B57" s="5" t="s">
        <v>24</v>
      </c>
      <c r="C57" s="5" t="str">
        <f>"20200100921"</f>
        <v>20200100921</v>
      </c>
      <c r="D57" s="5">
        <v>20</v>
      </c>
      <c r="E57" s="9">
        <v>58.35</v>
      </c>
      <c r="F57" s="9">
        <f t="shared" si="0"/>
        <v>35.01</v>
      </c>
      <c r="G57" s="9">
        <v>78.7</v>
      </c>
      <c r="H57" s="10">
        <f t="shared" si="5"/>
        <v>31.480000000000004</v>
      </c>
      <c r="I57" s="10">
        <f t="shared" si="1"/>
        <v>66.490000000000009</v>
      </c>
    </row>
    <row r="58" spans="1:9" ht="15.75">
      <c r="A58" s="6">
        <v>55</v>
      </c>
      <c r="B58" s="5" t="s">
        <v>25</v>
      </c>
      <c r="C58" s="5" t="str">
        <f>"20200100930"</f>
        <v>20200100930</v>
      </c>
      <c r="D58" s="5">
        <v>9</v>
      </c>
      <c r="E58" s="9">
        <v>70.45</v>
      </c>
      <c r="F58" s="9">
        <f t="shared" si="0"/>
        <v>42.27</v>
      </c>
      <c r="G58" s="9">
        <v>80.8</v>
      </c>
      <c r="H58" s="10">
        <f t="shared" si="5"/>
        <v>32.32</v>
      </c>
      <c r="I58" s="10">
        <f t="shared" si="1"/>
        <v>74.59</v>
      </c>
    </row>
    <row r="59" spans="1:9" ht="15.75">
      <c r="A59" s="6">
        <v>56</v>
      </c>
      <c r="B59" s="5" t="s">
        <v>25</v>
      </c>
      <c r="C59" s="5" t="str">
        <f>"20200100928"</f>
        <v>20200100928</v>
      </c>
      <c r="D59" s="5">
        <v>7</v>
      </c>
      <c r="E59" s="9">
        <v>69.849999999999994</v>
      </c>
      <c r="F59" s="9">
        <f t="shared" si="0"/>
        <v>41.91</v>
      </c>
      <c r="G59" s="9">
        <v>82.4</v>
      </c>
      <c r="H59" s="10">
        <f t="shared" si="5"/>
        <v>32.96</v>
      </c>
      <c r="I59" s="10">
        <f t="shared" si="1"/>
        <v>74.87</v>
      </c>
    </row>
    <row r="60" spans="1:9" ht="15.75">
      <c r="A60" s="6">
        <v>57</v>
      </c>
      <c r="B60" s="5" t="s">
        <v>25</v>
      </c>
      <c r="C60" s="5" t="str">
        <f>"20200100929"</f>
        <v>20200100929</v>
      </c>
      <c r="D60" s="5">
        <v>14</v>
      </c>
      <c r="E60" s="9">
        <v>69.150000000000006</v>
      </c>
      <c r="F60" s="9">
        <f t="shared" si="0"/>
        <v>41.49</v>
      </c>
      <c r="G60" s="9">
        <v>71</v>
      </c>
      <c r="H60" s="10">
        <f t="shared" si="5"/>
        <v>28.400000000000002</v>
      </c>
      <c r="I60" s="10">
        <f t="shared" si="1"/>
        <v>69.89</v>
      </c>
    </row>
    <row r="61" spans="1:9" ht="15.75">
      <c r="A61" s="6">
        <v>58</v>
      </c>
      <c r="B61" s="5" t="s">
        <v>25</v>
      </c>
      <c r="C61" s="5" t="str">
        <f>"20200101003"</f>
        <v>20200101003</v>
      </c>
      <c r="D61" s="5">
        <v>6</v>
      </c>
      <c r="E61" s="9">
        <v>68.900000000000006</v>
      </c>
      <c r="F61" s="9">
        <f t="shared" si="0"/>
        <v>41.34</v>
      </c>
      <c r="G61" s="9">
        <v>81</v>
      </c>
      <c r="H61" s="10">
        <f t="shared" si="5"/>
        <v>32.4</v>
      </c>
      <c r="I61" s="10">
        <f t="shared" si="1"/>
        <v>73.740000000000009</v>
      </c>
    </row>
    <row r="62" spans="1:9" ht="15.75">
      <c r="A62" s="6">
        <v>59</v>
      </c>
      <c r="B62" s="5" t="s">
        <v>25</v>
      </c>
      <c r="C62" s="5" t="str">
        <f>"20200100927"</f>
        <v>20200100927</v>
      </c>
      <c r="D62" s="5">
        <v>5</v>
      </c>
      <c r="E62" s="9">
        <v>67.849999999999994</v>
      </c>
      <c r="F62" s="9">
        <f t="shared" si="0"/>
        <v>40.709999999999994</v>
      </c>
      <c r="G62" s="9">
        <v>78.2</v>
      </c>
      <c r="H62" s="10">
        <f t="shared" si="5"/>
        <v>31.28</v>
      </c>
      <c r="I62" s="10">
        <f t="shared" si="1"/>
        <v>71.989999999999995</v>
      </c>
    </row>
    <row r="63" spans="1:9" ht="15.75">
      <c r="A63" s="6">
        <v>60</v>
      </c>
      <c r="B63" s="5" t="s">
        <v>25</v>
      </c>
      <c r="C63" s="5" t="str">
        <f>"20200101009"</f>
        <v>20200101009</v>
      </c>
      <c r="D63" s="5">
        <v>13</v>
      </c>
      <c r="E63" s="9">
        <v>67.650000000000006</v>
      </c>
      <c r="F63" s="9">
        <f t="shared" si="0"/>
        <v>40.590000000000003</v>
      </c>
      <c r="G63" s="9">
        <v>77.36</v>
      </c>
      <c r="H63" s="10">
        <f t="shared" si="5"/>
        <v>30.944000000000003</v>
      </c>
      <c r="I63" s="10">
        <f t="shared" si="1"/>
        <v>71.534000000000006</v>
      </c>
    </row>
    <row r="64" spans="1:9" ht="15.75">
      <c r="A64" s="6">
        <v>61</v>
      </c>
      <c r="B64" s="5" t="s">
        <v>25</v>
      </c>
      <c r="C64" s="5" t="str">
        <f>"20200100925"</f>
        <v>20200100925</v>
      </c>
      <c r="D64" s="5">
        <v>10</v>
      </c>
      <c r="E64" s="9">
        <v>67.55</v>
      </c>
      <c r="F64" s="9">
        <f t="shared" si="0"/>
        <v>40.529999999999994</v>
      </c>
      <c r="G64" s="9">
        <v>78.98</v>
      </c>
      <c r="H64" s="10">
        <f t="shared" si="5"/>
        <v>31.592000000000002</v>
      </c>
      <c r="I64" s="10">
        <f t="shared" si="1"/>
        <v>72.122</v>
      </c>
    </row>
    <row r="65" spans="1:9" ht="15.75">
      <c r="A65" s="6">
        <v>62</v>
      </c>
      <c r="B65" s="5" t="s">
        <v>25</v>
      </c>
      <c r="C65" s="5" t="str">
        <f>"20200101001"</f>
        <v>20200101001</v>
      </c>
      <c r="D65" s="5">
        <v>18</v>
      </c>
      <c r="E65" s="9">
        <v>67.2</v>
      </c>
      <c r="F65" s="9">
        <f t="shared" si="0"/>
        <v>40.32</v>
      </c>
      <c r="G65" s="9">
        <v>80.56</v>
      </c>
      <c r="H65" s="10">
        <f t="shared" si="5"/>
        <v>32.224000000000004</v>
      </c>
      <c r="I65" s="10">
        <f t="shared" si="1"/>
        <v>72.544000000000011</v>
      </c>
    </row>
    <row r="66" spans="1:9" ht="15.75">
      <c r="A66" s="6">
        <v>63</v>
      </c>
      <c r="B66" s="8" t="s">
        <v>25</v>
      </c>
      <c r="C66" s="8" t="str">
        <f>"20200101008"</f>
        <v>20200101008</v>
      </c>
      <c r="D66" s="5">
        <v>11</v>
      </c>
      <c r="E66" s="9">
        <v>66.75</v>
      </c>
      <c r="F66" s="9">
        <f t="shared" si="0"/>
        <v>40.049999999999997</v>
      </c>
      <c r="G66" s="9">
        <v>78.7</v>
      </c>
      <c r="H66" s="10">
        <f t="shared" si="5"/>
        <v>31.480000000000004</v>
      </c>
      <c r="I66" s="10">
        <f t="shared" si="1"/>
        <v>71.53</v>
      </c>
    </row>
    <row r="67" spans="1:9" ht="15.75">
      <c r="A67" s="4">
        <v>64</v>
      </c>
      <c r="B67" s="5" t="s">
        <v>26</v>
      </c>
      <c r="C67" s="5" t="str">
        <f>"20200101017"</f>
        <v>20200101017</v>
      </c>
      <c r="D67" s="5">
        <v>5</v>
      </c>
      <c r="E67" s="9">
        <v>72.650000000000006</v>
      </c>
      <c r="F67" s="9">
        <f t="shared" si="0"/>
        <v>43.59</v>
      </c>
      <c r="G67" s="9">
        <v>78.2</v>
      </c>
      <c r="H67" s="10">
        <f t="shared" si="5"/>
        <v>31.28</v>
      </c>
      <c r="I67" s="10">
        <f t="shared" si="1"/>
        <v>74.87</v>
      </c>
    </row>
    <row r="68" spans="1:9" ht="15.75">
      <c r="A68" s="4">
        <v>65</v>
      </c>
      <c r="B68" s="5" t="s">
        <v>26</v>
      </c>
      <c r="C68" s="5" t="str">
        <f>"20200101011"</f>
        <v>20200101011</v>
      </c>
      <c r="D68" s="5" t="s">
        <v>11</v>
      </c>
      <c r="E68" s="9">
        <v>71.3</v>
      </c>
      <c r="F68" s="9">
        <f t="shared" ref="F68:F131" si="6">E68*0.6</f>
        <v>42.779999999999994</v>
      </c>
      <c r="G68" s="9" t="s">
        <v>11</v>
      </c>
      <c r="H68" s="10">
        <v>0</v>
      </c>
      <c r="I68" s="10">
        <f t="shared" ref="I68:I131" si="7">F68+H68</f>
        <v>42.779999999999994</v>
      </c>
    </row>
    <row r="69" spans="1:9" ht="15.75">
      <c r="A69" s="4">
        <v>66</v>
      </c>
      <c r="B69" s="5" t="s">
        <v>26</v>
      </c>
      <c r="C69" s="5" t="str">
        <f>"20200101014"</f>
        <v>20200101014</v>
      </c>
      <c r="D69" s="5">
        <v>8</v>
      </c>
      <c r="E69" s="9">
        <v>68.2</v>
      </c>
      <c r="F69" s="9">
        <f t="shared" si="6"/>
        <v>40.92</v>
      </c>
      <c r="G69" s="9">
        <v>71.8</v>
      </c>
      <c r="H69" s="10">
        <f t="shared" ref="H69:H92" si="8">G69*0.4</f>
        <v>28.72</v>
      </c>
      <c r="I69" s="10">
        <f t="shared" si="7"/>
        <v>69.64</v>
      </c>
    </row>
    <row r="70" spans="1:9" ht="15.75">
      <c r="A70" s="4">
        <v>67</v>
      </c>
      <c r="B70" s="5" t="s">
        <v>26</v>
      </c>
      <c r="C70" s="5" t="str">
        <f>"20200101012"</f>
        <v>20200101012</v>
      </c>
      <c r="D70" s="5">
        <v>10</v>
      </c>
      <c r="E70" s="9">
        <v>67.099999999999994</v>
      </c>
      <c r="F70" s="9">
        <f t="shared" si="6"/>
        <v>40.26</v>
      </c>
      <c r="G70" s="9">
        <v>74.3</v>
      </c>
      <c r="H70" s="10">
        <f t="shared" si="8"/>
        <v>29.72</v>
      </c>
      <c r="I70" s="10">
        <f t="shared" si="7"/>
        <v>69.97999999999999</v>
      </c>
    </row>
    <row r="71" spans="1:9" ht="15.75">
      <c r="A71" s="4">
        <v>68</v>
      </c>
      <c r="B71" s="5" t="s">
        <v>26</v>
      </c>
      <c r="C71" s="5" t="str">
        <f>"20200101020"</f>
        <v>20200101020</v>
      </c>
      <c r="D71" s="5">
        <v>1</v>
      </c>
      <c r="E71" s="9">
        <v>63.5</v>
      </c>
      <c r="F71" s="9">
        <f t="shared" si="6"/>
        <v>38.1</v>
      </c>
      <c r="G71" s="9">
        <v>74.400000000000006</v>
      </c>
      <c r="H71" s="10">
        <f t="shared" si="8"/>
        <v>29.760000000000005</v>
      </c>
      <c r="I71" s="10">
        <f t="shared" si="7"/>
        <v>67.860000000000014</v>
      </c>
    </row>
    <row r="72" spans="1:9" ht="15.75">
      <c r="A72" s="4">
        <v>69</v>
      </c>
      <c r="B72" s="5" t="s">
        <v>26</v>
      </c>
      <c r="C72" s="5" t="str">
        <f>"20200101023"</f>
        <v>20200101023</v>
      </c>
      <c r="D72" s="5">
        <v>9</v>
      </c>
      <c r="E72" s="9">
        <v>62.35</v>
      </c>
      <c r="F72" s="9">
        <f t="shared" si="6"/>
        <v>37.409999999999997</v>
      </c>
      <c r="G72" s="9">
        <v>75.8</v>
      </c>
      <c r="H72" s="10">
        <f t="shared" si="8"/>
        <v>30.32</v>
      </c>
      <c r="I72" s="10">
        <f t="shared" si="7"/>
        <v>67.72999999999999</v>
      </c>
    </row>
    <row r="73" spans="1:9" ht="15.75">
      <c r="A73" s="6">
        <v>70</v>
      </c>
      <c r="B73" s="5" t="s">
        <v>27</v>
      </c>
      <c r="C73" s="5" t="str">
        <f>"20200101917"</f>
        <v>20200101917</v>
      </c>
      <c r="D73" s="5">
        <v>22</v>
      </c>
      <c r="E73" s="9">
        <v>75.900000000000006</v>
      </c>
      <c r="F73" s="9">
        <f t="shared" si="6"/>
        <v>45.54</v>
      </c>
      <c r="G73" s="9">
        <v>78.2</v>
      </c>
      <c r="H73" s="10">
        <f t="shared" si="8"/>
        <v>31.28</v>
      </c>
      <c r="I73" s="10">
        <f t="shared" si="7"/>
        <v>76.819999999999993</v>
      </c>
    </row>
    <row r="74" spans="1:9" ht="15.75">
      <c r="A74" s="6">
        <v>71</v>
      </c>
      <c r="B74" s="5" t="s">
        <v>27</v>
      </c>
      <c r="C74" s="5" t="str">
        <f>"20200101910"</f>
        <v>20200101910</v>
      </c>
      <c r="D74" s="5">
        <v>14</v>
      </c>
      <c r="E74" s="9">
        <v>74.5</v>
      </c>
      <c r="F74" s="9">
        <f t="shared" si="6"/>
        <v>44.699999999999996</v>
      </c>
      <c r="G74" s="9">
        <v>80.2</v>
      </c>
      <c r="H74" s="10">
        <f t="shared" si="8"/>
        <v>32.080000000000005</v>
      </c>
      <c r="I74" s="10">
        <f t="shared" si="7"/>
        <v>76.78</v>
      </c>
    </row>
    <row r="75" spans="1:9" ht="15.75">
      <c r="A75" s="6">
        <v>72</v>
      </c>
      <c r="B75" s="5" t="s">
        <v>27</v>
      </c>
      <c r="C75" s="5" t="str">
        <f>"20200102016"</f>
        <v>20200102016</v>
      </c>
      <c r="D75" s="5">
        <v>19</v>
      </c>
      <c r="E75" s="9">
        <v>73.900000000000006</v>
      </c>
      <c r="F75" s="9">
        <f t="shared" si="6"/>
        <v>44.34</v>
      </c>
      <c r="G75" s="9">
        <v>76.599999999999994</v>
      </c>
      <c r="H75" s="10">
        <f t="shared" si="8"/>
        <v>30.64</v>
      </c>
      <c r="I75" s="10">
        <f t="shared" si="7"/>
        <v>74.98</v>
      </c>
    </row>
    <row r="76" spans="1:9" ht="15.75">
      <c r="A76" s="6">
        <v>73</v>
      </c>
      <c r="B76" s="5" t="s">
        <v>27</v>
      </c>
      <c r="C76" s="5" t="str">
        <f>"20200101419"</f>
        <v>20200101419</v>
      </c>
      <c r="D76" s="5">
        <v>15</v>
      </c>
      <c r="E76" s="9">
        <v>71.900000000000006</v>
      </c>
      <c r="F76" s="9">
        <f t="shared" si="6"/>
        <v>43.14</v>
      </c>
      <c r="G76" s="9">
        <v>76.2</v>
      </c>
      <c r="H76" s="10">
        <f t="shared" si="8"/>
        <v>30.480000000000004</v>
      </c>
      <c r="I76" s="10">
        <f t="shared" si="7"/>
        <v>73.62</v>
      </c>
    </row>
    <row r="77" spans="1:9" ht="15.75">
      <c r="A77" s="6">
        <v>74</v>
      </c>
      <c r="B77" s="5" t="s">
        <v>27</v>
      </c>
      <c r="C77" s="5" t="str">
        <f>"20200101726"</f>
        <v>20200101726</v>
      </c>
      <c r="D77" s="5">
        <v>7</v>
      </c>
      <c r="E77" s="9">
        <v>71.599999999999994</v>
      </c>
      <c r="F77" s="9">
        <f t="shared" si="6"/>
        <v>42.959999999999994</v>
      </c>
      <c r="G77" s="9">
        <v>79.400000000000006</v>
      </c>
      <c r="H77" s="10">
        <f t="shared" si="8"/>
        <v>31.760000000000005</v>
      </c>
      <c r="I77" s="10">
        <f t="shared" si="7"/>
        <v>74.72</v>
      </c>
    </row>
    <row r="78" spans="1:9" ht="15.75">
      <c r="A78" s="6">
        <v>75</v>
      </c>
      <c r="B78" s="5" t="s">
        <v>27</v>
      </c>
      <c r="C78" s="5" t="str">
        <f>"20200101323"</f>
        <v>20200101323</v>
      </c>
      <c r="D78" s="5">
        <v>11</v>
      </c>
      <c r="E78" s="9">
        <v>71.349999999999994</v>
      </c>
      <c r="F78" s="9">
        <f t="shared" si="6"/>
        <v>42.809999999999995</v>
      </c>
      <c r="G78" s="9">
        <v>79.599999999999994</v>
      </c>
      <c r="H78" s="10">
        <f t="shared" si="8"/>
        <v>31.84</v>
      </c>
      <c r="I78" s="10">
        <f t="shared" si="7"/>
        <v>74.649999999999991</v>
      </c>
    </row>
    <row r="79" spans="1:9" ht="15.75">
      <c r="A79" s="6">
        <v>76</v>
      </c>
      <c r="B79" s="5" t="s">
        <v>27</v>
      </c>
      <c r="C79" s="5" t="str">
        <f>"20200101713"</f>
        <v>20200101713</v>
      </c>
      <c r="D79" s="5">
        <v>18</v>
      </c>
      <c r="E79" s="9">
        <v>70.5</v>
      </c>
      <c r="F79" s="9">
        <f t="shared" si="6"/>
        <v>42.3</v>
      </c>
      <c r="G79" s="9">
        <v>76.599999999999994</v>
      </c>
      <c r="H79" s="10">
        <f t="shared" si="8"/>
        <v>30.64</v>
      </c>
      <c r="I79" s="10">
        <f t="shared" si="7"/>
        <v>72.94</v>
      </c>
    </row>
    <row r="80" spans="1:9" ht="15.75">
      <c r="A80" s="6">
        <v>77</v>
      </c>
      <c r="B80" s="5" t="s">
        <v>27</v>
      </c>
      <c r="C80" s="5" t="str">
        <f>"20200101604"</f>
        <v>20200101604</v>
      </c>
      <c r="D80" s="5">
        <v>17</v>
      </c>
      <c r="E80" s="9">
        <v>70.150000000000006</v>
      </c>
      <c r="F80" s="9">
        <f t="shared" si="6"/>
        <v>42.09</v>
      </c>
      <c r="G80" s="9">
        <v>81.8</v>
      </c>
      <c r="H80" s="10">
        <f t="shared" si="8"/>
        <v>32.72</v>
      </c>
      <c r="I80" s="10">
        <f t="shared" si="7"/>
        <v>74.81</v>
      </c>
    </row>
    <row r="81" spans="1:9" ht="15.75">
      <c r="A81" s="6">
        <v>78</v>
      </c>
      <c r="B81" s="5" t="s">
        <v>27</v>
      </c>
      <c r="C81" s="5" t="str">
        <f>"20200101820"</f>
        <v>20200101820</v>
      </c>
      <c r="D81" s="5">
        <v>2</v>
      </c>
      <c r="E81" s="9">
        <v>70</v>
      </c>
      <c r="F81" s="9">
        <f t="shared" si="6"/>
        <v>42</v>
      </c>
      <c r="G81" s="9">
        <v>76.599999999999994</v>
      </c>
      <c r="H81" s="10">
        <f t="shared" si="8"/>
        <v>30.64</v>
      </c>
      <c r="I81" s="10">
        <f t="shared" si="7"/>
        <v>72.64</v>
      </c>
    </row>
    <row r="82" spans="1:9" ht="15.75">
      <c r="A82" s="6">
        <v>79</v>
      </c>
      <c r="B82" s="5" t="s">
        <v>27</v>
      </c>
      <c r="C82" s="5" t="str">
        <f>"20200101102"</f>
        <v>20200101102</v>
      </c>
      <c r="D82" s="5">
        <v>16</v>
      </c>
      <c r="E82" s="9">
        <v>69.8</v>
      </c>
      <c r="F82" s="9">
        <f t="shared" si="6"/>
        <v>41.879999999999995</v>
      </c>
      <c r="G82" s="9">
        <v>76.400000000000006</v>
      </c>
      <c r="H82" s="10">
        <f t="shared" si="8"/>
        <v>30.560000000000002</v>
      </c>
      <c r="I82" s="10">
        <f t="shared" si="7"/>
        <v>72.44</v>
      </c>
    </row>
    <row r="83" spans="1:9" ht="15.75">
      <c r="A83" s="6">
        <v>80</v>
      </c>
      <c r="B83" s="5" t="s">
        <v>27</v>
      </c>
      <c r="C83" s="5" t="str">
        <f>"20200101723"</f>
        <v>20200101723</v>
      </c>
      <c r="D83" s="5">
        <v>9</v>
      </c>
      <c r="E83" s="9">
        <v>69.75</v>
      </c>
      <c r="F83" s="9">
        <f t="shared" si="6"/>
        <v>41.85</v>
      </c>
      <c r="G83" s="9">
        <v>77.400000000000006</v>
      </c>
      <c r="H83" s="10">
        <f t="shared" si="8"/>
        <v>30.960000000000004</v>
      </c>
      <c r="I83" s="10">
        <f t="shared" si="7"/>
        <v>72.81</v>
      </c>
    </row>
    <row r="84" spans="1:9" ht="15.75">
      <c r="A84" s="6">
        <v>81</v>
      </c>
      <c r="B84" s="5" t="s">
        <v>27</v>
      </c>
      <c r="C84" s="5" t="str">
        <f>"20200101420"</f>
        <v>20200101420</v>
      </c>
      <c r="D84" s="5">
        <v>20</v>
      </c>
      <c r="E84" s="9">
        <v>69.650000000000006</v>
      </c>
      <c r="F84" s="9">
        <f t="shared" si="6"/>
        <v>41.79</v>
      </c>
      <c r="G84" s="9">
        <v>76.8</v>
      </c>
      <c r="H84" s="10">
        <f t="shared" si="8"/>
        <v>30.72</v>
      </c>
      <c r="I84" s="10">
        <f t="shared" si="7"/>
        <v>72.509999999999991</v>
      </c>
    </row>
    <row r="85" spans="1:9" ht="15.75">
      <c r="A85" s="6">
        <v>82</v>
      </c>
      <c r="B85" s="5" t="s">
        <v>27</v>
      </c>
      <c r="C85" s="5" t="str">
        <f>"20200101107"</f>
        <v>20200101107</v>
      </c>
      <c r="D85" s="5">
        <v>24</v>
      </c>
      <c r="E85" s="9">
        <v>69.45</v>
      </c>
      <c r="F85" s="9">
        <f t="shared" si="6"/>
        <v>41.67</v>
      </c>
      <c r="G85" s="9">
        <v>75.2</v>
      </c>
      <c r="H85" s="10">
        <f t="shared" si="8"/>
        <v>30.080000000000002</v>
      </c>
      <c r="I85" s="10">
        <f t="shared" si="7"/>
        <v>71.75</v>
      </c>
    </row>
    <row r="86" spans="1:9" ht="15.75">
      <c r="A86" s="6">
        <v>83</v>
      </c>
      <c r="B86" s="5" t="s">
        <v>27</v>
      </c>
      <c r="C86" s="5" t="str">
        <f>"20200102010"</f>
        <v>20200102010</v>
      </c>
      <c r="D86" s="5">
        <v>3</v>
      </c>
      <c r="E86" s="9">
        <v>69.45</v>
      </c>
      <c r="F86" s="9">
        <f t="shared" si="6"/>
        <v>41.67</v>
      </c>
      <c r="G86" s="9">
        <v>78.8</v>
      </c>
      <c r="H86" s="10">
        <f t="shared" si="8"/>
        <v>31.52</v>
      </c>
      <c r="I86" s="10">
        <f t="shared" si="7"/>
        <v>73.19</v>
      </c>
    </row>
    <row r="87" spans="1:9" ht="15.75">
      <c r="A87" s="6">
        <v>84</v>
      </c>
      <c r="B87" s="5" t="s">
        <v>27</v>
      </c>
      <c r="C87" s="5" t="str">
        <f>"20200101817"</f>
        <v>20200101817</v>
      </c>
      <c r="D87" s="5">
        <v>13</v>
      </c>
      <c r="E87" s="9">
        <v>69.400000000000006</v>
      </c>
      <c r="F87" s="9">
        <f t="shared" si="6"/>
        <v>41.64</v>
      </c>
      <c r="G87" s="9">
        <v>77.400000000000006</v>
      </c>
      <c r="H87" s="10">
        <f t="shared" si="8"/>
        <v>30.960000000000004</v>
      </c>
      <c r="I87" s="10">
        <f t="shared" si="7"/>
        <v>72.600000000000009</v>
      </c>
    </row>
    <row r="88" spans="1:9" ht="15.75">
      <c r="A88" s="6">
        <v>85</v>
      </c>
      <c r="B88" s="5" t="s">
        <v>27</v>
      </c>
      <c r="C88" s="5" t="str">
        <f>"20200101814"</f>
        <v>20200101814</v>
      </c>
      <c r="D88" s="5">
        <v>1</v>
      </c>
      <c r="E88" s="9">
        <v>69.3</v>
      </c>
      <c r="F88" s="9">
        <f t="shared" si="6"/>
        <v>41.58</v>
      </c>
      <c r="G88" s="9">
        <v>79.599999999999994</v>
      </c>
      <c r="H88" s="10">
        <f t="shared" si="8"/>
        <v>31.84</v>
      </c>
      <c r="I88" s="10">
        <f t="shared" si="7"/>
        <v>73.42</v>
      </c>
    </row>
    <row r="89" spans="1:9" ht="15.75">
      <c r="A89" s="6">
        <v>86</v>
      </c>
      <c r="B89" s="5" t="s">
        <v>27</v>
      </c>
      <c r="C89" s="5" t="str">
        <f>"20200101414"</f>
        <v>20200101414</v>
      </c>
      <c r="D89" s="5">
        <v>21</v>
      </c>
      <c r="E89" s="9">
        <v>69.2</v>
      </c>
      <c r="F89" s="9">
        <f t="shared" si="6"/>
        <v>41.52</v>
      </c>
      <c r="G89" s="9">
        <v>79.599999999999994</v>
      </c>
      <c r="H89" s="10">
        <f t="shared" si="8"/>
        <v>31.84</v>
      </c>
      <c r="I89" s="10">
        <f t="shared" si="7"/>
        <v>73.36</v>
      </c>
    </row>
    <row r="90" spans="1:9" ht="15.75">
      <c r="A90" s="6">
        <v>87</v>
      </c>
      <c r="B90" s="5" t="s">
        <v>27</v>
      </c>
      <c r="C90" s="5" t="str">
        <f>"20200101123"</f>
        <v>20200101123</v>
      </c>
      <c r="D90" s="5">
        <v>12</v>
      </c>
      <c r="E90" s="9">
        <v>69.05</v>
      </c>
      <c r="F90" s="9">
        <f t="shared" si="6"/>
        <v>41.43</v>
      </c>
      <c r="G90" s="9">
        <v>70.599999999999994</v>
      </c>
      <c r="H90" s="10">
        <f t="shared" si="8"/>
        <v>28.24</v>
      </c>
      <c r="I90" s="10">
        <f t="shared" si="7"/>
        <v>69.67</v>
      </c>
    </row>
    <row r="91" spans="1:9" ht="15.75">
      <c r="A91" s="6">
        <v>88</v>
      </c>
      <c r="B91" s="5" t="s">
        <v>27</v>
      </c>
      <c r="C91" s="5" t="str">
        <f>"20200101330"</f>
        <v>20200101330</v>
      </c>
      <c r="D91" s="5">
        <v>8</v>
      </c>
      <c r="E91" s="9">
        <v>69.05</v>
      </c>
      <c r="F91" s="9">
        <f t="shared" si="6"/>
        <v>41.43</v>
      </c>
      <c r="G91" s="9">
        <v>75</v>
      </c>
      <c r="H91" s="10">
        <f t="shared" si="8"/>
        <v>30</v>
      </c>
      <c r="I91" s="10">
        <f t="shared" si="7"/>
        <v>71.430000000000007</v>
      </c>
    </row>
    <row r="92" spans="1:9" ht="15.75">
      <c r="A92" s="6">
        <v>89</v>
      </c>
      <c r="B92" s="5" t="s">
        <v>27</v>
      </c>
      <c r="C92" s="5" t="str">
        <f>"20200101115"</f>
        <v>20200101115</v>
      </c>
      <c r="D92" s="5">
        <v>4</v>
      </c>
      <c r="E92" s="9">
        <v>68.8</v>
      </c>
      <c r="F92" s="9">
        <f t="shared" si="6"/>
        <v>41.279999999999994</v>
      </c>
      <c r="G92" s="9">
        <v>78.2</v>
      </c>
      <c r="H92" s="10">
        <f t="shared" si="8"/>
        <v>31.28</v>
      </c>
      <c r="I92" s="10">
        <f t="shared" si="7"/>
        <v>72.56</v>
      </c>
    </row>
    <row r="93" spans="1:9" ht="15.75">
      <c r="A93" s="6">
        <v>90</v>
      </c>
      <c r="B93" s="5" t="s">
        <v>27</v>
      </c>
      <c r="C93" s="5" t="str">
        <f>"20200102017"</f>
        <v>20200102017</v>
      </c>
      <c r="D93" s="5" t="s">
        <v>11</v>
      </c>
      <c r="E93" s="9">
        <v>68.599999999999994</v>
      </c>
      <c r="F93" s="9">
        <f t="shared" si="6"/>
        <v>41.16</v>
      </c>
      <c r="G93" s="9" t="s">
        <v>11</v>
      </c>
      <c r="H93" s="10">
        <v>0</v>
      </c>
      <c r="I93" s="10">
        <f t="shared" si="7"/>
        <v>41.16</v>
      </c>
    </row>
    <row r="94" spans="1:9" ht="15.75">
      <c r="A94" s="6">
        <v>91</v>
      </c>
      <c r="B94" s="5" t="s">
        <v>27</v>
      </c>
      <c r="C94" s="5" t="str">
        <f>"20200101611"</f>
        <v>20200101611</v>
      </c>
      <c r="D94" s="5" t="s">
        <v>11</v>
      </c>
      <c r="E94" s="9">
        <v>68.55</v>
      </c>
      <c r="F94" s="9">
        <f t="shared" si="6"/>
        <v>41.129999999999995</v>
      </c>
      <c r="G94" s="9" t="s">
        <v>11</v>
      </c>
      <c r="H94" s="10">
        <v>0</v>
      </c>
      <c r="I94" s="10">
        <f t="shared" si="7"/>
        <v>41.129999999999995</v>
      </c>
    </row>
    <row r="95" spans="1:9" ht="15.75">
      <c r="A95" s="6">
        <v>92</v>
      </c>
      <c r="B95" s="5" t="s">
        <v>27</v>
      </c>
      <c r="C95" s="5" t="str">
        <f>"20200102009"</f>
        <v>20200102009</v>
      </c>
      <c r="D95" s="5">
        <v>10</v>
      </c>
      <c r="E95" s="9">
        <v>68.45</v>
      </c>
      <c r="F95" s="9">
        <f t="shared" si="6"/>
        <v>41.07</v>
      </c>
      <c r="G95" s="9">
        <v>76.8</v>
      </c>
      <c r="H95" s="10">
        <f t="shared" ref="H95:H154" si="9">G95*0.4</f>
        <v>30.72</v>
      </c>
      <c r="I95" s="10">
        <f t="shared" si="7"/>
        <v>71.789999999999992</v>
      </c>
    </row>
    <row r="96" spans="1:9" ht="15.75">
      <c r="A96" s="6">
        <v>93</v>
      </c>
      <c r="B96" s="8" t="s">
        <v>27</v>
      </c>
      <c r="C96" s="8" t="str">
        <f>"20200101114"</f>
        <v>20200101114</v>
      </c>
      <c r="D96" s="5">
        <v>5</v>
      </c>
      <c r="E96" s="9">
        <v>68.400000000000006</v>
      </c>
      <c r="F96" s="9">
        <f t="shared" si="6"/>
        <v>41.04</v>
      </c>
      <c r="G96" s="9">
        <v>73.8</v>
      </c>
      <c r="H96" s="10">
        <f t="shared" si="9"/>
        <v>29.52</v>
      </c>
      <c r="I96" s="10">
        <f t="shared" si="7"/>
        <v>70.56</v>
      </c>
    </row>
    <row r="97" spans="1:9" ht="15.75">
      <c r="A97" s="4">
        <v>94</v>
      </c>
      <c r="B97" s="5" t="s">
        <v>28</v>
      </c>
      <c r="C97" s="5" t="str">
        <f>"20200102104"</f>
        <v>20200102104</v>
      </c>
      <c r="D97" s="5">
        <v>7</v>
      </c>
      <c r="E97" s="9">
        <v>70.349999999999994</v>
      </c>
      <c r="F97" s="9">
        <f t="shared" si="6"/>
        <v>42.209999999999994</v>
      </c>
      <c r="G97" s="9">
        <v>79.599999999999994</v>
      </c>
      <c r="H97" s="10">
        <f t="shared" si="9"/>
        <v>31.84</v>
      </c>
      <c r="I97" s="10">
        <f t="shared" si="7"/>
        <v>74.05</v>
      </c>
    </row>
    <row r="98" spans="1:9" ht="15.75">
      <c r="A98" s="4">
        <v>95</v>
      </c>
      <c r="B98" s="5" t="s">
        <v>28</v>
      </c>
      <c r="C98" s="5" t="str">
        <f>"20200102026"</f>
        <v>20200102026</v>
      </c>
      <c r="D98" s="5">
        <v>18</v>
      </c>
      <c r="E98" s="9">
        <v>69.75</v>
      </c>
      <c r="F98" s="9">
        <f t="shared" si="6"/>
        <v>41.85</v>
      </c>
      <c r="G98" s="9">
        <v>79</v>
      </c>
      <c r="H98" s="10">
        <f t="shared" si="9"/>
        <v>31.6</v>
      </c>
      <c r="I98" s="10">
        <f t="shared" si="7"/>
        <v>73.45</v>
      </c>
    </row>
    <row r="99" spans="1:9" ht="15.75">
      <c r="A99" s="4">
        <v>96</v>
      </c>
      <c r="B99" s="5" t="s">
        <v>28</v>
      </c>
      <c r="C99" s="5" t="str">
        <f>"20200102105"</f>
        <v>20200102105</v>
      </c>
      <c r="D99" s="5">
        <v>19</v>
      </c>
      <c r="E99" s="9">
        <v>63.35</v>
      </c>
      <c r="F99" s="9">
        <f t="shared" si="6"/>
        <v>38.01</v>
      </c>
      <c r="G99" s="9">
        <v>77.900000000000006</v>
      </c>
      <c r="H99" s="10">
        <f t="shared" si="9"/>
        <v>31.160000000000004</v>
      </c>
      <c r="I99" s="10">
        <f t="shared" si="7"/>
        <v>69.17</v>
      </c>
    </row>
    <row r="100" spans="1:9" ht="15.75">
      <c r="A100" s="4">
        <v>97</v>
      </c>
      <c r="B100" s="5" t="s">
        <v>28</v>
      </c>
      <c r="C100" s="5" t="str">
        <f>"20200102024"</f>
        <v>20200102024</v>
      </c>
      <c r="D100" s="5">
        <v>17</v>
      </c>
      <c r="E100" s="9">
        <v>58.4</v>
      </c>
      <c r="F100" s="9">
        <f t="shared" si="6"/>
        <v>35.04</v>
      </c>
      <c r="G100" s="9">
        <v>71.099999999999994</v>
      </c>
      <c r="H100" s="10">
        <f t="shared" si="9"/>
        <v>28.439999999999998</v>
      </c>
      <c r="I100" s="10">
        <f t="shared" si="7"/>
        <v>63.48</v>
      </c>
    </row>
    <row r="101" spans="1:9" ht="15.75">
      <c r="A101" s="4">
        <v>98</v>
      </c>
      <c r="B101" s="5" t="s">
        <v>28</v>
      </c>
      <c r="C101" s="5" t="str">
        <f>"20200102023"</f>
        <v>20200102023</v>
      </c>
      <c r="D101" s="5">
        <v>14</v>
      </c>
      <c r="E101" s="9">
        <v>58.1</v>
      </c>
      <c r="F101" s="9">
        <f t="shared" si="6"/>
        <v>34.86</v>
      </c>
      <c r="G101" s="9">
        <v>71.56</v>
      </c>
      <c r="H101" s="10">
        <f t="shared" si="9"/>
        <v>28.624000000000002</v>
      </c>
      <c r="I101" s="10">
        <f t="shared" si="7"/>
        <v>63.484000000000002</v>
      </c>
    </row>
    <row r="102" spans="1:9" ht="15.75">
      <c r="A102" s="4">
        <v>99</v>
      </c>
      <c r="B102" s="5" t="s">
        <v>28</v>
      </c>
      <c r="C102" s="5" t="str">
        <f>"20200102025"</f>
        <v>20200102025</v>
      </c>
      <c r="D102" s="5">
        <v>2</v>
      </c>
      <c r="E102" s="9">
        <v>57.7</v>
      </c>
      <c r="F102" s="9">
        <f t="shared" si="6"/>
        <v>34.619999999999997</v>
      </c>
      <c r="G102" s="9">
        <v>71</v>
      </c>
      <c r="H102" s="10">
        <f t="shared" si="9"/>
        <v>28.400000000000002</v>
      </c>
      <c r="I102" s="10">
        <f t="shared" si="7"/>
        <v>63.019999999999996</v>
      </c>
    </row>
    <row r="103" spans="1:9" ht="15.75">
      <c r="A103" s="4">
        <v>100</v>
      </c>
      <c r="B103" s="5" t="s">
        <v>29</v>
      </c>
      <c r="C103" s="5" t="str">
        <f>"20200102108"</f>
        <v>20200102108</v>
      </c>
      <c r="D103" s="5">
        <v>16</v>
      </c>
      <c r="E103" s="9">
        <v>70.349999999999994</v>
      </c>
      <c r="F103" s="9">
        <f t="shared" si="6"/>
        <v>42.209999999999994</v>
      </c>
      <c r="G103" s="9">
        <v>78</v>
      </c>
      <c r="H103" s="10">
        <f t="shared" si="9"/>
        <v>31.200000000000003</v>
      </c>
      <c r="I103" s="10">
        <f t="shared" si="7"/>
        <v>73.41</v>
      </c>
    </row>
    <row r="104" spans="1:9" ht="15.75">
      <c r="A104" s="4">
        <v>101</v>
      </c>
      <c r="B104" s="5" t="s">
        <v>29</v>
      </c>
      <c r="C104" s="5" t="str">
        <f>"20200102107"</f>
        <v>20200102107</v>
      </c>
      <c r="D104" s="5">
        <v>15</v>
      </c>
      <c r="E104" s="9">
        <v>69.25</v>
      </c>
      <c r="F104" s="9">
        <f t="shared" si="6"/>
        <v>41.55</v>
      </c>
      <c r="G104" s="9">
        <v>77.3</v>
      </c>
      <c r="H104" s="10">
        <f t="shared" si="9"/>
        <v>30.92</v>
      </c>
      <c r="I104" s="10">
        <f t="shared" si="7"/>
        <v>72.47</v>
      </c>
    </row>
    <row r="105" spans="1:9" ht="15.75">
      <c r="A105" s="4">
        <v>102</v>
      </c>
      <c r="B105" s="5" t="s">
        <v>29</v>
      </c>
      <c r="C105" s="5" t="str">
        <f>"20200102115"</f>
        <v>20200102115</v>
      </c>
      <c r="D105" s="5">
        <v>4</v>
      </c>
      <c r="E105" s="9">
        <v>67.75</v>
      </c>
      <c r="F105" s="9">
        <f t="shared" si="6"/>
        <v>40.65</v>
      </c>
      <c r="G105" s="9">
        <v>72.2</v>
      </c>
      <c r="H105" s="10">
        <f t="shared" si="9"/>
        <v>28.880000000000003</v>
      </c>
      <c r="I105" s="10">
        <f t="shared" si="7"/>
        <v>69.53</v>
      </c>
    </row>
    <row r="106" spans="1:9" ht="15.75">
      <c r="A106" s="4">
        <v>103</v>
      </c>
      <c r="B106" s="5" t="s">
        <v>30</v>
      </c>
      <c r="C106" s="5" t="str">
        <f>"20200102117"</f>
        <v>20200102117</v>
      </c>
      <c r="D106" s="5">
        <v>3</v>
      </c>
      <c r="E106" s="9">
        <v>57.8</v>
      </c>
      <c r="F106" s="9">
        <f t="shared" si="6"/>
        <v>34.68</v>
      </c>
      <c r="G106" s="9">
        <v>76.2</v>
      </c>
      <c r="H106" s="10">
        <f t="shared" si="9"/>
        <v>30.480000000000004</v>
      </c>
      <c r="I106" s="10">
        <f t="shared" si="7"/>
        <v>65.16</v>
      </c>
    </row>
    <row r="107" spans="1:9" ht="15.75">
      <c r="A107" s="4">
        <v>104</v>
      </c>
      <c r="B107" s="5" t="s">
        <v>31</v>
      </c>
      <c r="C107" s="5" t="str">
        <f>"20200102120"</f>
        <v>20200102120</v>
      </c>
      <c r="D107" s="5">
        <v>6</v>
      </c>
      <c r="E107" s="9">
        <v>62.7</v>
      </c>
      <c r="F107" s="9">
        <f t="shared" si="6"/>
        <v>37.619999999999997</v>
      </c>
      <c r="G107" s="9">
        <v>75.959999999999994</v>
      </c>
      <c r="H107" s="10">
        <f t="shared" si="9"/>
        <v>30.384</v>
      </c>
      <c r="I107" s="10">
        <f t="shared" si="7"/>
        <v>68.003999999999991</v>
      </c>
    </row>
    <row r="108" spans="1:9" ht="15.75">
      <c r="A108" s="4">
        <v>105</v>
      </c>
      <c r="B108" s="5" t="s">
        <v>32</v>
      </c>
      <c r="C108" s="5" t="str">
        <f>"20200102125"</f>
        <v>20200102125</v>
      </c>
      <c r="D108" s="5">
        <v>11</v>
      </c>
      <c r="E108" s="9">
        <v>66.7</v>
      </c>
      <c r="F108" s="9">
        <f t="shared" si="6"/>
        <v>40.020000000000003</v>
      </c>
      <c r="G108" s="9">
        <v>74.900000000000006</v>
      </c>
      <c r="H108" s="10">
        <f t="shared" si="9"/>
        <v>29.960000000000004</v>
      </c>
      <c r="I108" s="10">
        <f t="shared" si="7"/>
        <v>69.98</v>
      </c>
    </row>
    <row r="109" spans="1:9" ht="15.75">
      <c r="A109" s="4">
        <v>106</v>
      </c>
      <c r="B109" s="5" t="s">
        <v>32</v>
      </c>
      <c r="C109" s="5" t="str">
        <f>"20200102124"</f>
        <v>20200102124</v>
      </c>
      <c r="D109" s="5">
        <v>12</v>
      </c>
      <c r="E109" s="9">
        <v>57.85</v>
      </c>
      <c r="F109" s="9">
        <f t="shared" si="6"/>
        <v>34.71</v>
      </c>
      <c r="G109" s="9">
        <v>74.7</v>
      </c>
      <c r="H109" s="10">
        <f t="shared" si="9"/>
        <v>29.880000000000003</v>
      </c>
      <c r="I109" s="10">
        <f t="shared" si="7"/>
        <v>64.59</v>
      </c>
    </row>
    <row r="110" spans="1:9" ht="15.75">
      <c r="A110" s="6">
        <v>107</v>
      </c>
      <c r="B110" s="5" t="s">
        <v>33</v>
      </c>
      <c r="C110" s="5" t="str">
        <f>"20200102201"</f>
        <v>20200102201</v>
      </c>
      <c r="D110" s="5">
        <v>13</v>
      </c>
      <c r="E110" s="9">
        <v>67.2</v>
      </c>
      <c r="F110" s="9">
        <f t="shared" si="6"/>
        <v>40.32</v>
      </c>
      <c r="G110" s="9">
        <v>76.8</v>
      </c>
      <c r="H110" s="10">
        <f t="shared" si="9"/>
        <v>30.72</v>
      </c>
      <c r="I110" s="10">
        <f t="shared" si="7"/>
        <v>71.039999999999992</v>
      </c>
    </row>
    <row r="111" spans="1:9" ht="15.75">
      <c r="A111" s="6">
        <v>108</v>
      </c>
      <c r="B111" s="5" t="s">
        <v>33</v>
      </c>
      <c r="C111" s="5" t="str">
        <f>"20200102130"</f>
        <v>20200102130</v>
      </c>
      <c r="D111" s="5">
        <v>10</v>
      </c>
      <c r="E111" s="9">
        <v>67.05</v>
      </c>
      <c r="F111" s="9">
        <f t="shared" si="6"/>
        <v>40.229999999999997</v>
      </c>
      <c r="G111" s="9">
        <v>80.400000000000006</v>
      </c>
      <c r="H111" s="10">
        <f t="shared" si="9"/>
        <v>32.160000000000004</v>
      </c>
      <c r="I111" s="10">
        <f t="shared" si="7"/>
        <v>72.39</v>
      </c>
    </row>
    <row r="112" spans="1:9" ht="15.75">
      <c r="A112" s="6">
        <v>109</v>
      </c>
      <c r="B112" s="5" t="s">
        <v>33</v>
      </c>
      <c r="C112" s="5" t="str">
        <f>"20200102204"</f>
        <v>20200102204</v>
      </c>
      <c r="D112" s="5">
        <v>18</v>
      </c>
      <c r="E112" s="9">
        <v>66.849999999999994</v>
      </c>
      <c r="F112" s="9">
        <f t="shared" si="6"/>
        <v>40.109999999999992</v>
      </c>
      <c r="G112" s="9">
        <v>78</v>
      </c>
      <c r="H112" s="10">
        <f t="shared" si="9"/>
        <v>31.200000000000003</v>
      </c>
      <c r="I112" s="10">
        <f t="shared" si="7"/>
        <v>71.31</v>
      </c>
    </row>
    <row r="113" spans="1:9" ht="15.75">
      <c r="A113" s="6">
        <v>110</v>
      </c>
      <c r="B113" s="5" t="s">
        <v>33</v>
      </c>
      <c r="C113" s="5" t="str">
        <f>"20200102203"</f>
        <v>20200102203</v>
      </c>
      <c r="D113" s="5">
        <v>5</v>
      </c>
      <c r="E113" s="9">
        <v>65.75</v>
      </c>
      <c r="F113" s="9">
        <f t="shared" si="6"/>
        <v>39.449999999999996</v>
      </c>
      <c r="G113" s="9">
        <v>79.2</v>
      </c>
      <c r="H113" s="10">
        <f t="shared" si="9"/>
        <v>31.680000000000003</v>
      </c>
      <c r="I113" s="10">
        <f t="shared" si="7"/>
        <v>71.13</v>
      </c>
    </row>
    <row r="114" spans="1:9" ht="15.75">
      <c r="A114" s="6">
        <v>111</v>
      </c>
      <c r="B114" s="5" t="s">
        <v>33</v>
      </c>
      <c r="C114" s="5" t="str">
        <f>"20200102128"</f>
        <v>20200102128</v>
      </c>
      <c r="D114" s="5">
        <v>6</v>
      </c>
      <c r="E114" s="9">
        <v>63.95</v>
      </c>
      <c r="F114" s="9">
        <f t="shared" si="6"/>
        <v>38.369999999999997</v>
      </c>
      <c r="G114" s="9">
        <v>75</v>
      </c>
      <c r="H114" s="10">
        <f t="shared" si="9"/>
        <v>30</v>
      </c>
      <c r="I114" s="10">
        <f t="shared" si="7"/>
        <v>68.37</v>
      </c>
    </row>
    <row r="115" spans="1:9" ht="15.75">
      <c r="A115" s="6">
        <v>112</v>
      </c>
      <c r="B115" s="5" t="s">
        <v>33</v>
      </c>
      <c r="C115" s="5" t="str">
        <f>"20200102127"</f>
        <v>20200102127</v>
      </c>
      <c r="D115" s="5">
        <v>19</v>
      </c>
      <c r="E115" s="9">
        <v>63.15</v>
      </c>
      <c r="F115" s="9">
        <f t="shared" si="6"/>
        <v>37.89</v>
      </c>
      <c r="G115" s="9">
        <v>75.2</v>
      </c>
      <c r="H115" s="10">
        <f t="shared" si="9"/>
        <v>30.080000000000002</v>
      </c>
      <c r="I115" s="10">
        <f t="shared" si="7"/>
        <v>67.97</v>
      </c>
    </row>
    <row r="116" spans="1:9" ht="15.75">
      <c r="A116" s="6">
        <v>113</v>
      </c>
      <c r="B116" s="5" t="s">
        <v>34</v>
      </c>
      <c r="C116" s="5" t="str">
        <f>"20200102207"</f>
        <v>20200102207</v>
      </c>
      <c r="D116" s="5">
        <v>1</v>
      </c>
      <c r="E116" s="9">
        <v>62.85</v>
      </c>
      <c r="F116" s="9">
        <f t="shared" si="6"/>
        <v>37.71</v>
      </c>
      <c r="G116" s="9">
        <v>66.400000000000006</v>
      </c>
      <c r="H116" s="10">
        <f t="shared" si="9"/>
        <v>26.560000000000002</v>
      </c>
      <c r="I116" s="10">
        <f t="shared" si="7"/>
        <v>64.27000000000001</v>
      </c>
    </row>
    <row r="117" spans="1:9" ht="15.75">
      <c r="A117" s="6">
        <v>114</v>
      </c>
      <c r="B117" s="5" t="s">
        <v>35</v>
      </c>
      <c r="C117" s="5" t="str">
        <f>"20200102212"</f>
        <v>20200102212</v>
      </c>
      <c r="D117" s="5">
        <v>2</v>
      </c>
      <c r="E117" s="9">
        <v>72.45</v>
      </c>
      <c r="F117" s="9">
        <f t="shared" si="6"/>
        <v>43.47</v>
      </c>
      <c r="G117" s="9">
        <v>76.400000000000006</v>
      </c>
      <c r="H117" s="10">
        <f t="shared" si="9"/>
        <v>30.560000000000002</v>
      </c>
      <c r="I117" s="10">
        <f t="shared" si="7"/>
        <v>74.03</v>
      </c>
    </row>
    <row r="118" spans="1:9" ht="15.75">
      <c r="A118" s="6">
        <v>115</v>
      </c>
      <c r="B118" s="5" t="s">
        <v>35</v>
      </c>
      <c r="C118" s="5" t="str">
        <f>"20200102211"</f>
        <v>20200102211</v>
      </c>
      <c r="D118" s="5">
        <v>12</v>
      </c>
      <c r="E118" s="9">
        <v>61.4</v>
      </c>
      <c r="F118" s="9">
        <f t="shared" si="6"/>
        <v>36.839999999999996</v>
      </c>
      <c r="G118" s="9">
        <v>74</v>
      </c>
      <c r="H118" s="10">
        <f t="shared" si="9"/>
        <v>29.6</v>
      </c>
      <c r="I118" s="10">
        <f t="shared" si="7"/>
        <v>66.44</v>
      </c>
    </row>
    <row r="119" spans="1:9" ht="15.75">
      <c r="A119" s="6">
        <v>116</v>
      </c>
      <c r="B119" s="5" t="s">
        <v>36</v>
      </c>
      <c r="C119" s="5" t="str">
        <f>"20200102227"</f>
        <v>20200102227</v>
      </c>
      <c r="D119" s="5">
        <v>15</v>
      </c>
      <c r="E119" s="9">
        <v>69.650000000000006</v>
      </c>
      <c r="F119" s="9">
        <f t="shared" si="6"/>
        <v>41.79</v>
      </c>
      <c r="G119" s="9">
        <v>76.599999999999994</v>
      </c>
      <c r="H119" s="10">
        <f t="shared" si="9"/>
        <v>30.64</v>
      </c>
      <c r="I119" s="10">
        <f t="shared" si="7"/>
        <v>72.430000000000007</v>
      </c>
    </row>
    <row r="120" spans="1:9" ht="15.75">
      <c r="A120" s="6">
        <v>117</v>
      </c>
      <c r="B120" s="5" t="s">
        <v>36</v>
      </c>
      <c r="C120" s="5" t="str">
        <f>"20200102225"</f>
        <v>20200102225</v>
      </c>
      <c r="D120" s="5">
        <v>20</v>
      </c>
      <c r="E120" s="9">
        <v>66.8</v>
      </c>
      <c r="F120" s="9">
        <f t="shared" si="6"/>
        <v>40.08</v>
      </c>
      <c r="G120" s="9">
        <v>73.2</v>
      </c>
      <c r="H120" s="10">
        <f t="shared" si="9"/>
        <v>29.28</v>
      </c>
      <c r="I120" s="10">
        <f t="shared" si="7"/>
        <v>69.36</v>
      </c>
    </row>
    <row r="121" spans="1:9" ht="15.75">
      <c r="A121" s="6">
        <v>118</v>
      </c>
      <c r="B121" s="5" t="s">
        <v>36</v>
      </c>
      <c r="C121" s="5" t="str">
        <f>"20200102326"</f>
        <v>20200102326</v>
      </c>
      <c r="D121" s="5">
        <v>21</v>
      </c>
      <c r="E121" s="9">
        <v>66.599999999999994</v>
      </c>
      <c r="F121" s="9">
        <f t="shared" si="6"/>
        <v>39.959999999999994</v>
      </c>
      <c r="G121" s="9">
        <v>80</v>
      </c>
      <c r="H121" s="10">
        <f t="shared" si="9"/>
        <v>32</v>
      </c>
      <c r="I121" s="10">
        <f t="shared" si="7"/>
        <v>71.959999999999994</v>
      </c>
    </row>
    <row r="122" spans="1:9" ht="15.75">
      <c r="A122" s="6">
        <v>119</v>
      </c>
      <c r="B122" s="5" t="s">
        <v>36</v>
      </c>
      <c r="C122" s="5" t="str">
        <f>"20200102406"</f>
        <v>20200102406</v>
      </c>
      <c r="D122" s="5">
        <v>4</v>
      </c>
      <c r="E122" s="9">
        <v>65.8</v>
      </c>
      <c r="F122" s="9">
        <f t="shared" si="6"/>
        <v>39.479999999999997</v>
      </c>
      <c r="G122" s="9">
        <v>82</v>
      </c>
      <c r="H122" s="10">
        <f t="shared" si="9"/>
        <v>32.800000000000004</v>
      </c>
      <c r="I122" s="10">
        <f t="shared" si="7"/>
        <v>72.28</v>
      </c>
    </row>
    <row r="123" spans="1:9" ht="15.75">
      <c r="A123" s="6">
        <v>120</v>
      </c>
      <c r="B123" s="5" t="s">
        <v>36</v>
      </c>
      <c r="C123" s="5" t="str">
        <f>"20200102316"</f>
        <v>20200102316</v>
      </c>
      <c r="D123" s="5">
        <v>8</v>
      </c>
      <c r="E123" s="9">
        <v>65</v>
      </c>
      <c r="F123" s="9">
        <f t="shared" si="6"/>
        <v>39</v>
      </c>
      <c r="G123" s="9">
        <v>76</v>
      </c>
      <c r="H123" s="10">
        <f t="shared" si="9"/>
        <v>30.400000000000002</v>
      </c>
      <c r="I123" s="10">
        <f t="shared" si="7"/>
        <v>69.400000000000006</v>
      </c>
    </row>
    <row r="124" spans="1:9" ht="15.75">
      <c r="A124" s="6">
        <v>121</v>
      </c>
      <c r="B124" s="5" t="s">
        <v>36</v>
      </c>
      <c r="C124" s="5" t="str">
        <f>"20200102305"</f>
        <v>20200102305</v>
      </c>
      <c r="D124" s="5">
        <v>17</v>
      </c>
      <c r="E124" s="9">
        <v>63.8</v>
      </c>
      <c r="F124" s="9">
        <f t="shared" si="6"/>
        <v>38.279999999999994</v>
      </c>
      <c r="G124" s="9">
        <v>70.400000000000006</v>
      </c>
      <c r="H124" s="10">
        <f t="shared" si="9"/>
        <v>28.160000000000004</v>
      </c>
      <c r="I124" s="10">
        <f t="shared" si="7"/>
        <v>66.44</v>
      </c>
    </row>
    <row r="125" spans="1:9" ht="15.75">
      <c r="A125" s="6">
        <v>122</v>
      </c>
      <c r="B125" s="5" t="s">
        <v>37</v>
      </c>
      <c r="C125" s="5" t="str">
        <f>"20200102506"</f>
        <v>20200102506</v>
      </c>
      <c r="D125" s="5">
        <v>11</v>
      </c>
      <c r="E125" s="9">
        <v>72.2</v>
      </c>
      <c r="F125" s="9">
        <f t="shared" si="6"/>
        <v>43.32</v>
      </c>
      <c r="G125" s="9">
        <v>83.6</v>
      </c>
      <c r="H125" s="10">
        <f t="shared" si="9"/>
        <v>33.44</v>
      </c>
      <c r="I125" s="10">
        <f t="shared" si="7"/>
        <v>76.759999999999991</v>
      </c>
    </row>
    <row r="126" spans="1:9" ht="15.75">
      <c r="A126" s="6">
        <v>123</v>
      </c>
      <c r="B126" s="5" t="s">
        <v>37</v>
      </c>
      <c r="C126" s="5" t="str">
        <f>"20200102421"</f>
        <v>20200102421</v>
      </c>
      <c r="D126" s="5">
        <v>9</v>
      </c>
      <c r="E126" s="9">
        <v>71.55</v>
      </c>
      <c r="F126" s="9">
        <f t="shared" si="6"/>
        <v>42.93</v>
      </c>
      <c r="G126" s="9">
        <v>80.599999999999994</v>
      </c>
      <c r="H126" s="10">
        <f t="shared" si="9"/>
        <v>32.24</v>
      </c>
      <c r="I126" s="10">
        <f t="shared" si="7"/>
        <v>75.17</v>
      </c>
    </row>
    <row r="127" spans="1:9" ht="15.75">
      <c r="A127" s="6">
        <v>124</v>
      </c>
      <c r="B127" s="8" t="s">
        <v>37</v>
      </c>
      <c r="C127" s="8" t="str">
        <f>"20200102423"</f>
        <v>20200102423</v>
      </c>
      <c r="D127" s="5">
        <v>16</v>
      </c>
      <c r="E127" s="9">
        <v>67.650000000000006</v>
      </c>
      <c r="F127" s="9">
        <f t="shared" si="6"/>
        <v>40.590000000000003</v>
      </c>
      <c r="G127" s="9">
        <v>77</v>
      </c>
      <c r="H127" s="10">
        <f t="shared" si="9"/>
        <v>30.8</v>
      </c>
      <c r="I127" s="10">
        <f t="shared" si="7"/>
        <v>71.39</v>
      </c>
    </row>
    <row r="128" spans="1:9" ht="15.75">
      <c r="A128" s="6">
        <v>125</v>
      </c>
      <c r="B128" s="5" t="s">
        <v>38</v>
      </c>
      <c r="C128" s="5" t="str">
        <f>"20200102511"</f>
        <v>20200102511</v>
      </c>
      <c r="D128" s="5">
        <v>3</v>
      </c>
      <c r="E128" s="9">
        <v>66.25</v>
      </c>
      <c r="F128" s="9">
        <f t="shared" si="6"/>
        <v>39.75</v>
      </c>
      <c r="G128" s="9">
        <v>79.599999999999994</v>
      </c>
      <c r="H128" s="10">
        <f t="shared" si="9"/>
        <v>31.84</v>
      </c>
      <c r="I128" s="10">
        <f t="shared" si="7"/>
        <v>71.59</v>
      </c>
    </row>
    <row r="129" spans="1:9" ht="15.75">
      <c r="A129" s="6">
        <v>126</v>
      </c>
      <c r="B129" s="5" t="s">
        <v>38</v>
      </c>
      <c r="C129" s="5" t="str">
        <f>"20200102509"</f>
        <v>20200102509</v>
      </c>
      <c r="D129" s="5">
        <v>7</v>
      </c>
      <c r="E129" s="9">
        <v>64.5</v>
      </c>
      <c r="F129" s="9">
        <f t="shared" si="6"/>
        <v>38.699999999999996</v>
      </c>
      <c r="G129" s="9">
        <v>78.8</v>
      </c>
      <c r="H129" s="10">
        <f t="shared" si="9"/>
        <v>31.52</v>
      </c>
      <c r="I129" s="10">
        <f t="shared" si="7"/>
        <v>70.22</v>
      </c>
    </row>
    <row r="130" spans="1:9" ht="15.75">
      <c r="A130" s="6">
        <v>127</v>
      </c>
      <c r="B130" s="5" t="s">
        <v>38</v>
      </c>
      <c r="C130" s="5" t="str">
        <f>"20200102510"</f>
        <v>20200102510</v>
      </c>
      <c r="D130" s="5">
        <v>14</v>
      </c>
      <c r="E130" s="9">
        <v>63.5</v>
      </c>
      <c r="F130" s="9">
        <f t="shared" si="6"/>
        <v>38.1</v>
      </c>
      <c r="G130" s="9">
        <v>74.8</v>
      </c>
      <c r="H130" s="10">
        <f t="shared" si="9"/>
        <v>29.92</v>
      </c>
      <c r="I130" s="10">
        <f t="shared" si="7"/>
        <v>68.02000000000001</v>
      </c>
    </row>
    <row r="131" spans="1:9" ht="15.75">
      <c r="A131" s="6">
        <v>128</v>
      </c>
      <c r="B131" s="5" t="s">
        <v>39</v>
      </c>
      <c r="C131" s="5" t="str">
        <f>"20200102513"</f>
        <v>20200102513</v>
      </c>
      <c r="D131" s="5">
        <v>1</v>
      </c>
      <c r="E131" s="9">
        <v>67.95</v>
      </c>
      <c r="F131" s="9">
        <f t="shared" si="6"/>
        <v>40.770000000000003</v>
      </c>
      <c r="G131" s="9">
        <v>74.2</v>
      </c>
      <c r="H131" s="10">
        <f t="shared" si="9"/>
        <v>29.680000000000003</v>
      </c>
      <c r="I131" s="10">
        <f t="shared" si="7"/>
        <v>70.45</v>
      </c>
    </row>
    <row r="132" spans="1:9" ht="15.75">
      <c r="A132" s="6">
        <v>129</v>
      </c>
      <c r="B132" s="5" t="s">
        <v>39</v>
      </c>
      <c r="C132" s="5" t="str">
        <f>"20200102516"</f>
        <v>20200102516</v>
      </c>
      <c r="D132" s="5">
        <v>9</v>
      </c>
      <c r="E132" s="9">
        <v>65.400000000000006</v>
      </c>
      <c r="F132" s="9">
        <f t="shared" ref="F132:F154" si="10">E132*0.6</f>
        <v>39.24</v>
      </c>
      <c r="G132" s="9">
        <v>72.400000000000006</v>
      </c>
      <c r="H132" s="10">
        <f t="shared" si="9"/>
        <v>28.960000000000004</v>
      </c>
      <c r="I132" s="10">
        <f t="shared" ref="I132:I154" si="11">F132+H132</f>
        <v>68.2</v>
      </c>
    </row>
    <row r="133" spans="1:9" ht="15.75">
      <c r="A133" s="6">
        <v>130</v>
      </c>
      <c r="B133" s="8" t="s">
        <v>39</v>
      </c>
      <c r="C133" s="8" t="str">
        <f>"20200102512"</f>
        <v>20200102512</v>
      </c>
      <c r="D133" s="5">
        <v>21</v>
      </c>
      <c r="E133" s="9">
        <v>62.15</v>
      </c>
      <c r="F133" s="9">
        <f t="shared" si="10"/>
        <v>37.29</v>
      </c>
      <c r="G133" s="9">
        <v>72.400000000000006</v>
      </c>
      <c r="H133" s="10">
        <f t="shared" si="9"/>
        <v>28.960000000000004</v>
      </c>
      <c r="I133" s="10">
        <f t="shared" si="11"/>
        <v>66.25</v>
      </c>
    </row>
    <row r="134" spans="1:9" ht="15.75">
      <c r="A134" s="6">
        <v>131</v>
      </c>
      <c r="B134" s="5" t="s">
        <v>40</v>
      </c>
      <c r="C134" s="5" t="str">
        <f>"20200102517"</f>
        <v>20200102517</v>
      </c>
      <c r="D134" s="5">
        <v>16</v>
      </c>
      <c r="E134" s="9">
        <v>71.400000000000006</v>
      </c>
      <c r="F134" s="9">
        <f t="shared" si="10"/>
        <v>42.84</v>
      </c>
      <c r="G134" s="9">
        <v>78.8</v>
      </c>
      <c r="H134" s="10">
        <f t="shared" si="9"/>
        <v>31.52</v>
      </c>
      <c r="I134" s="10">
        <f t="shared" si="11"/>
        <v>74.36</v>
      </c>
    </row>
    <row r="135" spans="1:9" ht="15.75">
      <c r="A135" s="6">
        <v>132</v>
      </c>
      <c r="B135" s="5" t="s">
        <v>40</v>
      </c>
      <c r="C135" s="5" t="str">
        <f>"20200102519"</f>
        <v>20200102519</v>
      </c>
      <c r="D135" s="5">
        <v>3</v>
      </c>
      <c r="E135" s="9">
        <v>70.650000000000006</v>
      </c>
      <c r="F135" s="9">
        <f t="shared" si="10"/>
        <v>42.39</v>
      </c>
      <c r="G135" s="9">
        <v>80.8</v>
      </c>
      <c r="H135" s="10">
        <f t="shared" si="9"/>
        <v>32.32</v>
      </c>
      <c r="I135" s="10">
        <f t="shared" si="11"/>
        <v>74.710000000000008</v>
      </c>
    </row>
    <row r="136" spans="1:9" ht="15.75">
      <c r="A136" s="6">
        <v>133</v>
      </c>
      <c r="B136" s="5" t="s">
        <v>40</v>
      </c>
      <c r="C136" s="5" t="str">
        <f>"20200102520"</f>
        <v>20200102520</v>
      </c>
      <c r="D136" s="5">
        <v>10</v>
      </c>
      <c r="E136" s="9">
        <v>69.099999999999994</v>
      </c>
      <c r="F136" s="9">
        <f t="shared" si="10"/>
        <v>41.459999999999994</v>
      </c>
      <c r="G136" s="9">
        <v>83.2</v>
      </c>
      <c r="H136" s="10">
        <f t="shared" si="9"/>
        <v>33.28</v>
      </c>
      <c r="I136" s="10">
        <f t="shared" si="11"/>
        <v>74.739999999999995</v>
      </c>
    </row>
    <row r="137" spans="1:9" ht="15.75">
      <c r="A137" s="6">
        <v>134</v>
      </c>
      <c r="B137" s="5" t="s">
        <v>41</v>
      </c>
      <c r="C137" s="5" t="str">
        <f>"20200102522"</f>
        <v>20200102522</v>
      </c>
      <c r="D137" s="5">
        <v>19</v>
      </c>
      <c r="E137" s="9">
        <v>76.7</v>
      </c>
      <c r="F137" s="9">
        <f t="shared" si="10"/>
        <v>46.02</v>
      </c>
      <c r="G137" s="9">
        <v>77.8</v>
      </c>
      <c r="H137" s="10">
        <f t="shared" si="9"/>
        <v>31.12</v>
      </c>
      <c r="I137" s="10">
        <f t="shared" si="11"/>
        <v>77.14</v>
      </c>
    </row>
    <row r="138" spans="1:9" ht="15.75">
      <c r="A138" s="6">
        <v>135</v>
      </c>
      <c r="B138" s="5" t="s">
        <v>41</v>
      </c>
      <c r="C138" s="5" t="str">
        <f>"20200102528"</f>
        <v>20200102528</v>
      </c>
      <c r="D138" s="5">
        <v>6</v>
      </c>
      <c r="E138" s="9">
        <v>69.8</v>
      </c>
      <c r="F138" s="9">
        <f t="shared" si="10"/>
        <v>41.879999999999995</v>
      </c>
      <c r="G138" s="9">
        <v>76</v>
      </c>
      <c r="H138" s="10">
        <f t="shared" si="9"/>
        <v>30.400000000000002</v>
      </c>
      <c r="I138" s="10">
        <f t="shared" si="11"/>
        <v>72.28</v>
      </c>
    </row>
    <row r="139" spans="1:9" ht="15.75">
      <c r="A139" s="6">
        <v>136</v>
      </c>
      <c r="B139" s="5" t="s">
        <v>41</v>
      </c>
      <c r="C139" s="5" t="str">
        <f>"20200102529"</f>
        <v>20200102529</v>
      </c>
      <c r="D139" s="5">
        <v>22</v>
      </c>
      <c r="E139" s="9">
        <v>69.2</v>
      </c>
      <c r="F139" s="9">
        <f t="shared" si="10"/>
        <v>41.52</v>
      </c>
      <c r="G139" s="9">
        <v>78.2</v>
      </c>
      <c r="H139" s="10">
        <f t="shared" si="9"/>
        <v>31.28</v>
      </c>
      <c r="I139" s="10">
        <f t="shared" si="11"/>
        <v>72.800000000000011</v>
      </c>
    </row>
    <row r="140" spans="1:9" ht="15.75">
      <c r="A140" s="6">
        <v>137</v>
      </c>
      <c r="B140" s="5" t="s">
        <v>42</v>
      </c>
      <c r="C140" s="5" t="str">
        <f>"20200102603"</f>
        <v>20200102603</v>
      </c>
      <c r="D140" s="5">
        <v>13</v>
      </c>
      <c r="E140" s="9">
        <v>72.3</v>
      </c>
      <c r="F140" s="9">
        <f t="shared" si="10"/>
        <v>43.379999999999995</v>
      </c>
      <c r="G140" s="9">
        <v>76.400000000000006</v>
      </c>
      <c r="H140" s="10">
        <f t="shared" si="9"/>
        <v>30.560000000000002</v>
      </c>
      <c r="I140" s="10">
        <f t="shared" si="11"/>
        <v>73.94</v>
      </c>
    </row>
    <row r="141" spans="1:9" ht="15.75">
      <c r="A141" s="6">
        <v>138</v>
      </c>
      <c r="B141" s="5" t="s">
        <v>42</v>
      </c>
      <c r="C141" s="5" t="str">
        <f>"20200102607"</f>
        <v>20200102607</v>
      </c>
      <c r="D141" s="5">
        <v>4</v>
      </c>
      <c r="E141" s="9">
        <v>68.25</v>
      </c>
      <c r="F141" s="9">
        <f t="shared" si="10"/>
        <v>40.949999999999996</v>
      </c>
      <c r="G141" s="9">
        <v>77.400000000000006</v>
      </c>
      <c r="H141" s="10">
        <f t="shared" si="9"/>
        <v>30.960000000000004</v>
      </c>
      <c r="I141" s="10">
        <f t="shared" si="11"/>
        <v>71.91</v>
      </c>
    </row>
    <row r="142" spans="1:9" ht="15.75">
      <c r="A142" s="6">
        <v>139</v>
      </c>
      <c r="B142" s="8" t="s">
        <v>42</v>
      </c>
      <c r="C142" s="8" t="str">
        <f>"20200102604"</f>
        <v>20200102604</v>
      </c>
      <c r="D142" s="5">
        <v>7</v>
      </c>
      <c r="E142" s="9">
        <v>62.9</v>
      </c>
      <c r="F142" s="9">
        <f t="shared" si="10"/>
        <v>37.739999999999995</v>
      </c>
      <c r="G142" s="9">
        <v>73.599999999999994</v>
      </c>
      <c r="H142" s="10">
        <f t="shared" si="9"/>
        <v>29.439999999999998</v>
      </c>
      <c r="I142" s="10">
        <f t="shared" si="11"/>
        <v>67.179999999999993</v>
      </c>
    </row>
    <row r="143" spans="1:9" ht="15.75">
      <c r="A143" s="6">
        <v>140</v>
      </c>
      <c r="B143" s="5" t="s">
        <v>43</v>
      </c>
      <c r="C143" s="5" t="str">
        <f>"20200102614"</f>
        <v>20200102614</v>
      </c>
      <c r="D143" s="5">
        <v>5</v>
      </c>
      <c r="E143" s="9">
        <v>68.599999999999994</v>
      </c>
      <c r="F143" s="9">
        <f t="shared" si="10"/>
        <v>41.16</v>
      </c>
      <c r="G143" s="9">
        <v>77.2</v>
      </c>
      <c r="H143" s="10">
        <f t="shared" si="9"/>
        <v>30.880000000000003</v>
      </c>
      <c r="I143" s="10">
        <f t="shared" si="11"/>
        <v>72.039999999999992</v>
      </c>
    </row>
    <row r="144" spans="1:9" ht="15.75">
      <c r="A144" s="6">
        <v>141</v>
      </c>
      <c r="B144" s="5" t="s">
        <v>43</v>
      </c>
      <c r="C144" s="5" t="str">
        <f>"20200102618"</f>
        <v>20200102618</v>
      </c>
      <c r="D144" s="5">
        <v>2</v>
      </c>
      <c r="E144" s="9">
        <v>63.85</v>
      </c>
      <c r="F144" s="9">
        <f t="shared" si="10"/>
        <v>38.31</v>
      </c>
      <c r="G144" s="9">
        <v>76.2</v>
      </c>
      <c r="H144" s="10">
        <f t="shared" si="9"/>
        <v>30.480000000000004</v>
      </c>
      <c r="I144" s="10">
        <f t="shared" si="11"/>
        <v>68.790000000000006</v>
      </c>
    </row>
    <row r="145" spans="1:9" ht="15.75">
      <c r="A145" s="6">
        <v>142</v>
      </c>
      <c r="B145" s="5" t="s">
        <v>43</v>
      </c>
      <c r="C145" s="5" t="str">
        <f>"20200102610"</f>
        <v>20200102610</v>
      </c>
      <c r="D145" s="5">
        <v>14</v>
      </c>
      <c r="E145" s="9">
        <v>63.65</v>
      </c>
      <c r="F145" s="9">
        <f t="shared" si="10"/>
        <v>38.19</v>
      </c>
      <c r="G145" s="9">
        <v>76.400000000000006</v>
      </c>
      <c r="H145" s="10">
        <f t="shared" si="9"/>
        <v>30.560000000000002</v>
      </c>
      <c r="I145" s="10">
        <f t="shared" si="11"/>
        <v>68.75</v>
      </c>
    </row>
    <row r="146" spans="1:9" ht="15.75">
      <c r="A146" s="6">
        <v>143</v>
      </c>
      <c r="B146" s="5" t="s">
        <v>43</v>
      </c>
      <c r="C146" s="5" t="str">
        <f>"20200102617"</f>
        <v>20200102617</v>
      </c>
      <c r="D146" s="5">
        <v>24</v>
      </c>
      <c r="E146" s="9">
        <v>62.45</v>
      </c>
      <c r="F146" s="9">
        <f t="shared" si="10"/>
        <v>37.47</v>
      </c>
      <c r="G146" s="9">
        <v>75.400000000000006</v>
      </c>
      <c r="H146" s="10">
        <f t="shared" si="9"/>
        <v>30.160000000000004</v>
      </c>
      <c r="I146" s="10">
        <f t="shared" si="11"/>
        <v>67.63</v>
      </c>
    </row>
    <row r="147" spans="1:9" ht="15.75">
      <c r="A147" s="6">
        <v>144</v>
      </c>
      <c r="B147" s="5" t="s">
        <v>43</v>
      </c>
      <c r="C147" s="5" t="str">
        <f>"20200102609"</f>
        <v>20200102609</v>
      </c>
      <c r="D147" s="5">
        <v>12</v>
      </c>
      <c r="E147" s="9">
        <v>61.55</v>
      </c>
      <c r="F147" s="9">
        <f t="shared" si="10"/>
        <v>36.93</v>
      </c>
      <c r="G147" s="9">
        <v>76.8</v>
      </c>
      <c r="H147" s="10">
        <f t="shared" si="9"/>
        <v>30.72</v>
      </c>
      <c r="I147" s="10">
        <f t="shared" si="11"/>
        <v>67.650000000000006</v>
      </c>
    </row>
    <row r="148" spans="1:9" ht="15.75">
      <c r="A148" s="6">
        <v>145</v>
      </c>
      <c r="B148" s="8" t="s">
        <v>43</v>
      </c>
      <c r="C148" s="8" t="str">
        <f>"20200102620"</f>
        <v>20200102620</v>
      </c>
      <c r="D148" s="5">
        <v>23</v>
      </c>
      <c r="E148" s="9">
        <v>60.55</v>
      </c>
      <c r="F148" s="9">
        <f t="shared" si="10"/>
        <v>36.33</v>
      </c>
      <c r="G148" s="9">
        <v>72.599999999999994</v>
      </c>
      <c r="H148" s="10">
        <f t="shared" si="9"/>
        <v>29.04</v>
      </c>
      <c r="I148" s="10">
        <f t="shared" si="11"/>
        <v>65.37</v>
      </c>
    </row>
    <row r="149" spans="1:9" ht="15.75">
      <c r="A149" s="6">
        <v>146</v>
      </c>
      <c r="B149" s="5" t="s">
        <v>44</v>
      </c>
      <c r="C149" s="5" t="str">
        <f>"20200102625"</f>
        <v>20200102625</v>
      </c>
      <c r="D149" s="5">
        <v>18</v>
      </c>
      <c r="E149" s="9">
        <v>70.099999999999994</v>
      </c>
      <c r="F149" s="9">
        <f t="shared" si="10"/>
        <v>42.059999999999995</v>
      </c>
      <c r="G149" s="9">
        <v>76.599999999999994</v>
      </c>
      <c r="H149" s="10">
        <f t="shared" si="9"/>
        <v>30.64</v>
      </c>
      <c r="I149" s="10">
        <f t="shared" si="11"/>
        <v>72.699999999999989</v>
      </c>
    </row>
    <row r="150" spans="1:9" ht="15.75">
      <c r="A150" s="6">
        <v>147</v>
      </c>
      <c r="B150" s="5" t="s">
        <v>44</v>
      </c>
      <c r="C150" s="5" t="str">
        <f>"20200102623"</f>
        <v>20200102623</v>
      </c>
      <c r="D150" s="5">
        <v>15</v>
      </c>
      <c r="E150" s="9">
        <v>65.7</v>
      </c>
      <c r="F150" s="9">
        <f t="shared" si="10"/>
        <v>39.42</v>
      </c>
      <c r="G150" s="9">
        <v>79.400000000000006</v>
      </c>
      <c r="H150" s="10">
        <f t="shared" si="9"/>
        <v>31.760000000000005</v>
      </c>
      <c r="I150" s="10">
        <f t="shared" si="11"/>
        <v>71.180000000000007</v>
      </c>
    </row>
    <row r="151" spans="1:9" ht="15.75">
      <c r="A151" s="6">
        <v>148</v>
      </c>
      <c r="B151" s="5" t="s">
        <v>44</v>
      </c>
      <c r="C151" s="5" t="str">
        <f>"20200102628"</f>
        <v>20200102628</v>
      </c>
      <c r="D151" s="5">
        <v>8</v>
      </c>
      <c r="E151" s="9">
        <v>65.650000000000006</v>
      </c>
      <c r="F151" s="9">
        <f t="shared" si="10"/>
        <v>39.39</v>
      </c>
      <c r="G151" s="9">
        <v>78.8</v>
      </c>
      <c r="H151" s="10">
        <f t="shared" si="9"/>
        <v>31.52</v>
      </c>
      <c r="I151" s="10">
        <f t="shared" si="11"/>
        <v>70.91</v>
      </c>
    </row>
    <row r="152" spans="1:9" ht="15.75">
      <c r="A152" s="6">
        <v>149</v>
      </c>
      <c r="B152" s="5" t="s">
        <v>45</v>
      </c>
      <c r="C152" s="5" t="str">
        <f>"20200102706"</f>
        <v>20200102706</v>
      </c>
      <c r="D152" s="5">
        <v>17</v>
      </c>
      <c r="E152" s="9">
        <v>67.349999999999994</v>
      </c>
      <c r="F152" s="9">
        <f t="shared" si="10"/>
        <v>40.409999999999997</v>
      </c>
      <c r="G152" s="9">
        <v>75.599999999999994</v>
      </c>
      <c r="H152" s="10">
        <f t="shared" si="9"/>
        <v>30.24</v>
      </c>
      <c r="I152" s="10">
        <f t="shared" si="11"/>
        <v>70.649999999999991</v>
      </c>
    </row>
    <row r="153" spans="1:9" ht="15.75">
      <c r="A153" s="6">
        <v>150</v>
      </c>
      <c r="B153" s="5" t="s">
        <v>45</v>
      </c>
      <c r="C153" s="5" t="str">
        <f>"20200102705"</f>
        <v>20200102705</v>
      </c>
      <c r="D153" s="5">
        <v>20</v>
      </c>
      <c r="E153" s="9">
        <v>64.55</v>
      </c>
      <c r="F153" s="9">
        <f t="shared" si="10"/>
        <v>38.729999999999997</v>
      </c>
      <c r="G153" s="9">
        <v>73.599999999999994</v>
      </c>
      <c r="H153" s="10">
        <f t="shared" si="9"/>
        <v>29.439999999999998</v>
      </c>
      <c r="I153" s="10">
        <f t="shared" si="11"/>
        <v>68.169999999999987</v>
      </c>
    </row>
    <row r="154" spans="1:9" ht="15.75">
      <c r="A154" s="6">
        <v>151</v>
      </c>
      <c r="B154" s="5" t="s">
        <v>45</v>
      </c>
      <c r="C154" s="5" t="str">
        <f>"20200102704"</f>
        <v>20200102704</v>
      </c>
      <c r="D154" s="5">
        <v>11</v>
      </c>
      <c r="E154" s="9">
        <v>63.15</v>
      </c>
      <c r="F154" s="9">
        <f t="shared" si="10"/>
        <v>37.89</v>
      </c>
      <c r="G154" s="9">
        <v>74</v>
      </c>
      <c r="H154" s="10">
        <f t="shared" si="9"/>
        <v>29.6</v>
      </c>
      <c r="I154" s="10">
        <f t="shared" si="11"/>
        <v>67.490000000000009</v>
      </c>
    </row>
  </sheetData>
  <mergeCells count="1">
    <mergeCell ref="A2:I2"/>
  </mergeCells>
  <phoneticPr fontId="1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2020-09-12T09:40:43Z</dcterms:modified>
</cp:coreProperties>
</file>